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14115" windowHeight="12240"/>
  </bookViews>
  <sheets>
    <sheet name="List1" sheetId="1" r:id="rId1"/>
    <sheet name="List2" sheetId="2" r:id="rId2"/>
    <sheet name="List3" sheetId="3" r:id="rId3"/>
  </sheets>
  <definedNames>
    <definedName name="_xlnm.Print_Area" localSheetId="0">List1!$A$1:$K$329</definedName>
    <definedName name="_xlnm.Print_Titles" localSheetId="0">List1!$3:$4</definedName>
  </definedNames>
  <calcPr calcId="125725"/>
  <fileRecoveryPr autoRecover="0"/>
</workbook>
</file>

<file path=xl/calcChain.xml><?xml version="1.0" encoding="utf-8"?>
<calcChain xmlns="http://schemas.openxmlformats.org/spreadsheetml/2006/main">
  <c r="P333" i="1"/>
  <c r="H339"/>
  <c r="J339"/>
  <c r="F340"/>
  <c r="F339"/>
  <c r="F338"/>
  <c r="F337"/>
  <c r="F336"/>
  <c r="F335"/>
  <c r="C5"/>
  <c r="F5"/>
  <c r="J47"/>
  <c r="O340"/>
  <c r="P334"/>
  <c r="P335"/>
  <c r="P336"/>
  <c r="P337"/>
  <c r="P338"/>
  <c r="P339"/>
  <c r="N340"/>
  <c r="M340"/>
  <c r="H329"/>
  <c r="H13" s="1"/>
  <c r="G329"/>
  <c r="G13" s="1"/>
  <c r="J328"/>
  <c r="K328" s="1"/>
  <c r="J327"/>
  <c r="J326"/>
  <c r="J325"/>
  <c r="J324"/>
  <c r="H317"/>
  <c r="H12" s="1"/>
  <c r="G317"/>
  <c r="G12" s="1"/>
  <c r="J316"/>
  <c r="J338" s="1"/>
  <c r="H338" s="1"/>
  <c r="J315"/>
  <c r="J314"/>
  <c r="J336" s="1"/>
  <c r="H336" s="1"/>
  <c r="J313"/>
  <c r="H307"/>
  <c r="H11" s="1"/>
  <c r="G307"/>
  <c r="G11" s="1"/>
  <c r="J306"/>
  <c r="J305"/>
  <c r="J304"/>
  <c r="J303"/>
  <c r="H300"/>
  <c r="G300"/>
  <c r="H299"/>
  <c r="G299"/>
  <c r="H298"/>
  <c r="G298"/>
  <c r="H297"/>
  <c r="G297"/>
  <c r="H295"/>
  <c r="G295"/>
  <c r="J294"/>
  <c r="J293"/>
  <c r="J292"/>
  <c r="J291"/>
  <c r="H283"/>
  <c r="G283"/>
  <c r="J282"/>
  <c r="J281"/>
  <c r="J280"/>
  <c r="J279"/>
  <c r="H270"/>
  <c r="G270"/>
  <c r="J269"/>
  <c r="J268"/>
  <c r="J267"/>
  <c r="J266"/>
  <c r="J297" s="1"/>
  <c r="H258"/>
  <c r="G258"/>
  <c r="H257"/>
  <c r="G257"/>
  <c r="H256"/>
  <c r="G256"/>
  <c r="H255"/>
  <c r="G255"/>
  <c r="H253"/>
  <c r="G253"/>
  <c r="J252"/>
  <c r="J251"/>
  <c r="J250"/>
  <c r="J249"/>
  <c r="H242"/>
  <c r="G242"/>
  <c r="J241"/>
  <c r="J240"/>
  <c r="J239"/>
  <c r="J238"/>
  <c r="H231"/>
  <c r="G231"/>
  <c r="J230"/>
  <c r="J229"/>
  <c r="J257" s="1"/>
  <c r="J228"/>
  <c r="J227"/>
  <c r="J255" s="1"/>
  <c r="H221"/>
  <c r="H220"/>
  <c r="H219"/>
  <c r="H218"/>
  <c r="H216"/>
  <c r="G216"/>
  <c r="J215"/>
  <c r="J214"/>
  <c r="J213"/>
  <c r="J212"/>
  <c r="H205"/>
  <c r="G205"/>
  <c r="J204"/>
  <c r="J203"/>
  <c r="J202"/>
  <c r="J201"/>
  <c r="H199"/>
  <c r="G199"/>
  <c r="J198"/>
  <c r="J197"/>
  <c r="J196"/>
  <c r="J195"/>
  <c r="H187"/>
  <c r="G187"/>
  <c r="J186"/>
  <c r="J185"/>
  <c r="J184"/>
  <c r="J183"/>
  <c r="H179"/>
  <c r="G179"/>
  <c r="J178"/>
  <c r="J177"/>
  <c r="J176"/>
  <c r="J175"/>
  <c r="H172"/>
  <c r="G172"/>
  <c r="J171"/>
  <c r="J170"/>
  <c r="J169"/>
  <c r="J168"/>
  <c r="H164"/>
  <c r="G163"/>
  <c r="G221" s="1"/>
  <c r="G162"/>
  <c r="J162" s="1"/>
  <c r="G161"/>
  <c r="J161" s="1"/>
  <c r="G160"/>
  <c r="G218" s="1"/>
  <c r="H158"/>
  <c r="G158"/>
  <c r="J157"/>
  <c r="J156"/>
  <c r="J155"/>
  <c r="J154"/>
  <c r="H151"/>
  <c r="G151"/>
  <c r="J150"/>
  <c r="J149"/>
  <c r="J148"/>
  <c r="J147"/>
  <c r="I136"/>
  <c r="H136"/>
  <c r="G136"/>
  <c r="I135"/>
  <c r="H135"/>
  <c r="G135"/>
  <c r="I134"/>
  <c r="H134"/>
  <c r="G134"/>
  <c r="I133"/>
  <c r="H133"/>
  <c r="G133"/>
  <c r="I132"/>
  <c r="H132"/>
  <c r="G132"/>
  <c r="I130"/>
  <c r="H130"/>
  <c r="G130"/>
  <c r="J129"/>
  <c r="J128"/>
  <c r="J127"/>
  <c r="J126"/>
  <c r="I122"/>
  <c r="H122"/>
  <c r="G122"/>
  <c r="J121"/>
  <c r="J120"/>
  <c r="J119"/>
  <c r="J118"/>
  <c r="H112"/>
  <c r="G112"/>
  <c r="J111"/>
  <c r="J110"/>
  <c r="J109"/>
  <c r="J108"/>
  <c r="H101"/>
  <c r="G101"/>
  <c r="J100"/>
  <c r="J99"/>
  <c r="J98"/>
  <c r="H88"/>
  <c r="G88"/>
  <c r="J87"/>
  <c r="J86"/>
  <c r="J85"/>
  <c r="J84"/>
  <c r="H79"/>
  <c r="G79"/>
  <c r="H78"/>
  <c r="G78"/>
  <c r="H77"/>
  <c r="G77"/>
  <c r="H76"/>
  <c r="G76"/>
  <c r="H74"/>
  <c r="G74"/>
  <c r="J73"/>
  <c r="J72"/>
  <c r="J71"/>
  <c r="J70"/>
  <c r="H67"/>
  <c r="G67"/>
  <c r="J66"/>
  <c r="J65"/>
  <c r="J64"/>
  <c r="J63"/>
  <c r="H60"/>
  <c r="G60"/>
  <c r="J59"/>
  <c r="J58"/>
  <c r="J57"/>
  <c r="J56"/>
  <c r="I50"/>
  <c r="H50"/>
  <c r="G50"/>
  <c r="I49"/>
  <c r="H49"/>
  <c r="G49"/>
  <c r="I48"/>
  <c r="H48"/>
  <c r="G48"/>
  <c r="I47"/>
  <c r="H47"/>
  <c r="G47"/>
  <c r="I45"/>
  <c r="I51" s="1"/>
  <c r="H45"/>
  <c r="H51" s="1"/>
  <c r="G45"/>
  <c r="G51" s="1"/>
  <c r="J44"/>
  <c r="J43"/>
  <c r="J42"/>
  <c r="J41"/>
  <c r="J40"/>
  <c r="I37"/>
  <c r="H37"/>
  <c r="G37"/>
  <c r="J36"/>
  <c r="J35"/>
  <c r="J34"/>
  <c r="J33"/>
  <c r="I30"/>
  <c r="H30"/>
  <c r="G30"/>
  <c r="J29"/>
  <c r="J28"/>
  <c r="J27"/>
  <c r="J26"/>
  <c r="H23"/>
  <c r="G23"/>
  <c r="J22"/>
  <c r="J21"/>
  <c r="J20"/>
  <c r="J19"/>
  <c r="I13"/>
  <c r="I12"/>
  <c r="I11"/>
  <c r="I10"/>
  <c r="I9"/>
  <c r="I8"/>
  <c r="I6"/>
  <c r="C299"/>
  <c r="D317"/>
  <c r="D12" s="1"/>
  <c r="D231"/>
  <c r="C136"/>
  <c r="D136"/>
  <c r="E136"/>
  <c r="F85"/>
  <c r="F86"/>
  <c r="F87"/>
  <c r="F136" s="1"/>
  <c r="D88"/>
  <c r="C88"/>
  <c r="E6"/>
  <c r="C253"/>
  <c r="D253"/>
  <c r="D76"/>
  <c r="E45"/>
  <c r="E51" s="1"/>
  <c r="F44"/>
  <c r="E30"/>
  <c r="D135"/>
  <c r="C135"/>
  <c r="E135"/>
  <c r="E134"/>
  <c r="E133"/>
  <c r="E132"/>
  <c r="E8"/>
  <c r="E9"/>
  <c r="E10"/>
  <c r="E11"/>
  <c r="E12"/>
  <c r="E13"/>
  <c r="E50"/>
  <c r="E49"/>
  <c r="E48"/>
  <c r="E47"/>
  <c r="F238"/>
  <c r="F239"/>
  <c r="F230"/>
  <c r="C134"/>
  <c r="D134"/>
  <c r="C133"/>
  <c r="D133"/>
  <c r="C132"/>
  <c r="D132"/>
  <c r="E130"/>
  <c r="D130"/>
  <c r="C130"/>
  <c r="F129"/>
  <c r="F128"/>
  <c r="F127"/>
  <c r="F126"/>
  <c r="E122"/>
  <c r="C122"/>
  <c r="F118"/>
  <c r="E37"/>
  <c r="F27"/>
  <c r="F28"/>
  <c r="F29"/>
  <c r="F26"/>
  <c r="F121"/>
  <c r="D329"/>
  <c r="D13" s="1"/>
  <c r="F328"/>
  <c r="C329"/>
  <c r="C13" s="1"/>
  <c r="D256"/>
  <c r="D257"/>
  <c r="D258"/>
  <c r="D255"/>
  <c r="C256"/>
  <c r="C257"/>
  <c r="C258"/>
  <c r="C255"/>
  <c r="C172"/>
  <c r="C161"/>
  <c r="F161" s="1"/>
  <c r="C162"/>
  <c r="C220" s="1"/>
  <c r="C163"/>
  <c r="F163" s="1"/>
  <c r="C160"/>
  <c r="C218" s="1"/>
  <c r="D79"/>
  <c r="D78"/>
  <c r="D77"/>
  <c r="C79"/>
  <c r="C78"/>
  <c r="C77"/>
  <c r="C76"/>
  <c r="D45"/>
  <c r="D51" s="1"/>
  <c r="C45"/>
  <c r="C51" s="1"/>
  <c r="F327"/>
  <c r="F326"/>
  <c r="F325"/>
  <c r="F324"/>
  <c r="C317"/>
  <c r="C12" s="1"/>
  <c r="F316"/>
  <c r="F315"/>
  <c r="F314"/>
  <c r="F313"/>
  <c r="D307"/>
  <c r="D11" s="1"/>
  <c r="C307"/>
  <c r="C11" s="1"/>
  <c r="F306"/>
  <c r="F305"/>
  <c r="F304"/>
  <c r="F303"/>
  <c r="D298"/>
  <c r="D299"/>
  <c r="D300"/>
  <c r="C298"/>
  <c r="C300"/>
  <c r="C297"/>
  <c r="D297"/>
  <c r="D295"/>
  <c r="C295"/>
  <c r="F294"/>
  <c r="F293"/>
  <c r="F292"/>
  <c r="F291"/>
  <c r="D283"/>
  <c r="C283"/>
  <c r="F282"/>
  <c r="F281"/>
  <c r="F280"/>
  <c r="F279"/>
  <c r="D270"/>
  <c r="C270"/>
  <c r="F269"/>
  <c r="F268"/>
  <c r="F267"/>
  <c r="F266"/>
  <c r="F252"/>
  <c r="F251"/>
  <c r="F250"/>
  <c r="F249"/>
  <c r="D242"/>
  <c r="C242"/>
  <c r="F241"/>
  <c r="F240"/>
  <c r="C231"/>
  <c r="F229"/>
  <c r="F228"/>
  <c r="F227"/>
  <c r="D219"/>
  <c r="D220"/>
  <c r="D221"/>
  <c r="D218"/>
  <c r="D216"/>
  <c r="C216"/>
  <c r="F215"/>
  <c r="F214"/>
  <c r="F213"/>
  <c r="F212"/>
  <c r="K212" s="1"/>
  <c r="D205"/>
  <c r="C205"/>
  <c r="F204"/>
  <c r="F203"/>
  <c r="F202"/>
  <c r="F201"/>
  <c r="D199"/>
  <c r="C199"/>
  <c r="F198"/>
  <c r="F197"/>
  <c r="F196"/>
  <c r="F195"/>
  <c r="D187"/>
  <c r="C187"/>
  <c r="F186"/>
  <c r="F185"/>
  <c r="F184"/>
  <c r="K184" s="1"/>
  <c r="F183"/>
  <c r="D172"/>
  <c r="F171"/>
  <c r="F170"/>
  <c r="F169"/>
  <c r="F168"/>
  <c r="D164"/>
  <c r="D158"/>
  <c r="F157"/>
  <c r="C158"/>
  <c r="C151"/>
  <c r="D151"/>
  <c r="F150"/>
  <c r="D179"/>
  <c r="C179"/>
  <c r="F178"/>
  <c r="F177"/>
  <c r="F176"/>
  <c r="F175"/>
  <c r="F156"/>
  <c r="F155"/>
  <c r="F154"/>
  <c r="F149"/>
  <c r="F148"/>
  <c r="F147"/>
  <c r="D122"/>
  <c r="F120"/>
  <c r="F119"/>
  <c r="D112"/>
  <c r="C112"/>
  <c r="F111"/>
  <c r="F110"/>
  <c r="F109"/>
  <c r="F108"/>
  <c r="D101"/>
  <c r="C101"/>
  <c r="F100"/>
  <c r="F99"/>
  <c r="F98"/>
  <c r="F84"/>
  <c r="D74"/>
  <c r="C74"/>
  <c r="F73"/>
  <c r="F72"/>
  <c r="F71"/>
  <c r="F70"/>
  <c r="D67"/>
  <c r="C67"/>
  <c r="F66"/>
  <c r="F65"/>
  <c r="F64"/>
  <c r="F63"/>
  <c r="D60"/>
  <c r="C60"/>
  <c r="F59"/>
  <c r="F58"/>
  <c r="F57"/>
  <c r="F56"/>
  <c r="D48"/>
  <c r="D49"/>
  <c r="D50"/>
  <c r="D47"/>
  <c r="C48"/>
  <c r="C49"/>
  <c r="C50"/>
  <c r="C47"/>
  <c r="F43"/>
  <c r="F42"/>
  <c r="F41"/>
  <c r="F40"/>
  <c r="D37"/>
  <c r="C37"/>
  <c r="F36"/>
  <c r="F35"/>
  <c r="F34"/>
  <c r="F33"/>
  <c r="D30"/>
  <c r="C30"/>
  <c r="F20"/>
  <c r="F21"/>
  <c r="F22"/>
  <c r="F19"/>
  <c r="K19" s="1"/>
  <c r="C23"/>
  <c r="D23"/>
  <c r="C221"/>
  <c r="J337" l="1"/>
  <c r="H337" s="1"/>
  <c r="J335"/>
  <c r="C301"/>
  <c r="C10" s="1"/>
  <c r="J76"/>
  <c r="J300"/>
  <c r="J78"/>
  <c r="F151"/>
  <c r="K240"/>
  <c r="J199"/>
  <c r="K156"/>
  <c r="K267"/>
  <c r="F76"/>
  <c r="K155"/>
  <c r="K266"/>
  <c r="K279"/>
  <c r="K291"/>
  <c r="K315"/>
  <c r="K129"/>
  <c r="J60"/>
  <c r="I137"/>
  <c r="I7" s="1"/>
  <c r="I14" s="1"/>
  <c r="K282"/>
  <c r="K100"/>
  <c r="G80"/>
  <c r="G6" s="1"/>
  <c r="J48"/>
  <c r="K121"/>
  <c r="K84"/>
  <c r="J112"/>
  <c r="K57"/>
  <c r="K185"/>
  <c r="K250"/>
  <c r="K196"/>
  <c r="C219"/>
  <c r="C222" s="1"/>
  <c r="C8" s="1"/>
  <c r="F158"/>
  <c r="J30"/>
  <c r="K72"/>
  <c r="J295"/>
  <c r="J163"/>
  <c r="K163" s="1"/>
  <c r="H301"/>
  <c r="H10" s="1"/>
  <c r="G219"/>
  <c r="H259"/>
  <c r="H9" s="1"/>
  <c r="J101"/>
  <c r="H137"/>
  <c r="H7" s="1"/>
  <c r="G301"/>
  <c r="G10" s="1"/>
  <c r="K313"/>
  <c r="K98"/>
  <c r="K170"/>
  <c r="K186"/>
  <c r="K269"/>
  <c r="K305"/>
  <c r="K126"/>
  <c r="D137"/>
  <c r="D7" s="1"/>
  <c r="K238"/>
  <c r="F298"/>
  <c r="F60"/>
  <c r="J23"/>
  <c r="K150"/>
  <c r="K157"/>
  <c r="F258"/>
  <c r="F48"/>
  <c r="F134"/>
  <c r="J67"/>
  <c r="J132"/>
  <c r="F160"/>
  <c r="F218" s="1"/>
  <c r="K22"/>
  <c r="F132"/>
  <c r="F231"/>
  <c r="F299"/>
  <c r="D80"/>
  <c r="D6" s="1"/>
  <c r="K47"/>
  <c r="F187"/>
  <c r="F253"/>
  <c r="J299"/>
  <c r="J317"/>
  <c r="J283"/>
  <c r="K66"/>
  <c r="K120"/>
  <c r="D222"/>
  <c r="D8" s="1"/>
  <c r="D301"/>
  <c r="D10" s="1"/>
  <c r="F11"/>
  <c r="F317"/>
  <c r="K147"/>
  <c r="J270"/>
  <c r="K249"/>
  <c r="K197"/>
  <c r="K20"/>
  <c r="F49"/>
  <c r="F45"/>
  <c r="F51" s="1"/>
  <c r="K59"/>
  <c r="K71"/>
  <c r="F101"/>
  <c r="F179"/>
  <c r="D259"/>
  <c r="D9" s="1"/>
  <c r="K26"/>
  <c r="K230"/>
  <c r="F133"/>
  <c r="K118"/>
  <c r="C137"/>
  <c r="C7" s="1"/>
  <c r="E52"/>
  <c r="E137"/>
  <c r="E7" s="1"/>
  <c r="E14" s="1"/>
  <c r="F219"/>
  <c r="F216"/>
  <c r="K86"/>
  <c r="J158"/>
  <c r="F297"/>
  <c r="K297" s="1"/>
  <c r="J253"/>
  <c r="K183"/>
  <c r="J298"/>
  <c r="F30"/>
  <c r="K239"/>
  <c r="F255"/>
  <c r="K58"/>
  <c r="K280"/>
  <c r="F77"/>
  <c r="F74"/>
  <c r="F172"/>
  <c r="F199"/>
  <c r="F205"/>
  <c r="F242"/>
  <c r="K268"/>
  <c r="K281"/>
  <c r="K292"/>
  <c r="K304"/>
  <c r="F221"/>
  <c r="C259"/>
  <c r="C9" s="1"/>
  <c r="F50"/>
  <c r="I52"/>
  <c r="H80"/>
  <c r="H6" s="1"/>
  <c r="K85"/>
  <c r="J133"/>
  <c r="G137"/>
  <c r="G7" s="1"/>
  <c r="G259"/>
  <c r="G9" s="1"/>
  <c r="J13"/>
  <c r="F270"/>
  <c r="H52"/>
  <c r="H5" s="1"/>
  <c r="G52"/>
  <c r="G5" s="1"/>
  <c r="K119"/>
  <c r="J205"/>
  <c r="J151"/>
  <c r="F130"/>
  <c r="K21"/>
  <c r="F79"/>
  <c r="F135"/>
  <c r="H222"/>
  <c r="H8" s="1"/>
  <c r="K241"/>
  <c r="P340"/>
  <c r="D52"/>
  <c r="D5" s="1"/>
  <c r="F257"/>
  <c r="K257" s="1"/>
  <c r="C80"/>
  <c r="C6" s="1"/>
  <c r="K128"/>
  <c r="J74"/>
  <c r="J134"/>
  <c r="K56"/>
  <c r="K227"/>
  <c r="J258"/>
  <c r="F283"/>
  <c r="J77"/>
  <c r="J37"/>
  <c r="J256"/>
  <c r="K64"/>
  <c r="K70"/>
  <c r="F37"/>
  <c r="C52"/>
  <c r="F78"/>
  <c r="F112"/>
  <c r="K154"/>
  <c r="K198"/>
  <c r="K213"/>
  <c r="F256"/>
  <c r="K252"/>
  <c r="K306"/>
  <c r="F329"/>
  <c r="J220"/>
  <c r="K161"/>
  <c r="J219"/>
  <c r="J12"/>
  <c r="J11"/>
  <c r="F12"/>
  <c r="F13"/>
  <c r="K228"/>
  <c r="F47"/>
  <c r="J231"/>
  <c r="K251"/>
  <c r="K168"/>
  <c r="G220"/>
  <c r="J329"/>
  <c r="J216"/>
  <c r="F23"/>
  <c r="F88"/>
  <c r="K214"/>
  <c r="F67"/>
  <c r="J50"/>
  <c r="K65"/>
  <c r="J172"/>
  <c r="K314"/>
  <c r="K293"/>
  <c r="K195"/>
  <c r="F122"/>
  <c r="F300"/>
  <c r="K127"/>
  <c r="J242"/>
  <c r="G164"/>
  <c r="K294"/>
  <c r="K316"/>
  <c r="J135"/>
  <c r="K99"/>
  <c r="J79"/>
  <c r="J130"/>
  <c r="K229"/>
  <c r="J187"/>
  <c r="K303"/>
  <c r="J307"/>
  <c r="K215"/>
  <c r="F295"/>
  <c r="J122"/>
  <c r="F307"/>
  <c r="C164"/>
  <c r="J45"/>
  <c r="K63"/>
  <c r="K73"/>
  <c r="F162"/>
  <c r="F220" s="1"/>
  <c r="J160"/>
  <c r="J179"/>
  <c r="J136"/>
  <c r="J49"/>
  <c r="K49" s="1"/>
  <c r="J88"/>
  <c r="J340" l="1"/>
  <c r="H340" s="1"/>
  <c r="H335"/>
  <c r="K50"/>
  <c r="K48"/>
  <c r="K76"/>
  <c r="K78"/>
  <c r="K300"/>
  <c r="K151"/>
  <c r="K12"/>
  <c r="K199"/>
  <c r="K60"/>
  <c r="K295"/>
  <c r="J221"/>
  <c r="K221" s="1"/>
  <c r="G222"/>
  <c r="G8" s="1"/>
  <c r="J8" s="1"/>
  <c r="K13"/>
  <c r="K132"/>
  <c r="K11"/>
  <c r="K258"/>
  <c r="K101"/>
  <c r="K270"/>
  <c r="J6"/>
  <c r="K253"/>
  <c r="J10"/>
  <c r="F6"/>
  <c r="F7"/>
  <c r="J9"/>
  <c r="J259"/>
  <c r="K30"/>
  <c r="K283"/>
  <c r="K133"/>
  <c r="J7"/>
  <c r="F9"/>
  <c r="K299"/>
  <c r="F10"/>
  <c r="K67"/>
  <c r="K23"/>
  <c r="F8"/>
  <c r="J301"/>
  <c r="K256"/>
  <c r="K134"/>
  <c r="D14"/>
  <c r="F137"/>
  <c r="H14"/>
  <c r="F80"/>
  <c r="F52"/>
  <c r="K317"/>
  <c r="F259"/>
  <c r="K255"/>
  <c r="J5"/>
  <c r="K74"/>
  <c r="C14"/>
  <c r="K77"/>
  <c r="F222"/>
  <c r="K158"/>
  <c r="J80"/>
  <c r="K298"/>
  <c r="K187"/>
  <c r="K329"/>
  <c r="K219"/>
  <c r="K160"/>
  <c r="J218"/>
  <c r="J164"/>
  <c r="K135"/>
  <c r="J51"/>
  <c r="K307"/>
  <c r="K172"/>
  <c r="K216"/>
  <c r="K231"/>
  <c r="K79"/>
  <c r="K242"/>
  <c r="K130"/>
  <c r="K88"/>
  <c r="K122"/>
  <c r="K220"/>
  <c r="F164"/>
  <c r="K162"/>
  <c r="F301"/>
  <c r="J137"/>
  <c r="K7" l="1"/>
  <c r="K259"/>
  <c r="K8"/>
  <c r="G14"/>
  <c r="K6"/>
  <c r="K9"/>
  <c r="K5"/>
  <c r="K10"/>
  <c r="F14"/>
  <c r="K301"/>
  <c r="J14"/>
  <c r="K80"/>
  <c r="K218"/>
  <c r="J222"/>
  <c r="J52"/>
  <c r="K52" s="1"/>
  <c r="K137"/>
  <c r="K164"/>
  <c r="Q341" l="1"/>
  <c r="K14"/>
  <c r="O341"/>
  <c r="O342" s="1"/>
  <c r="K222"/>
</calcChain>
</file>

<file path=xl/sharedStrings.xml><?xml version="1.0" encoding="utf-8"?>
<sst xmlns="http://schemas.openxmlformats.org/spreadsheetml/2006/main" count="407" uniqueCount="216">
  <si>
    <t>Čišćenje plaža</t>
  </si>
  <si>
    <t>Uređenje parkova</t>
  </si>
  <si>
    <t>RASHODI</t>
  </si>
  <si>
    <t>IZVOR 01.</t>
  </si>
  <si>
    <t>IZVOR 04.</t>
  </si>
  <si>
    <t>UKUPNO</t>
  </si>
  <si>
    <t>Hortikulturno održavanje postojećih javnih površina</t>
  </si>
  <si>
    <t>Sprječavanje nepropisnog odbacivanja otpada u okoliš</t>
  </si>
  <si>
    <t xml:space="preserve">Održavanje čistoće javnih površina </t>
  </si>
  <si>
    <t xml:space="preserve">Održavanje javnih zelenih površina </t>
  </si>
  <si>
    <t>Održavanje javnih zelenih površina na kojima nije dopušten promet motornih vozila</t>
  </si>
  <si>
    <t>Održavanje gređevina, uređaja i predmeta javne namjene</t>
  </si>
  <si>
    <t>Održavanje nerazvrstanih cesta</t>
  </si>
  <si>
    <t>Održavanje groblja</t>
  </si>
  <si>
    <t>Provođenje mjera obvezne preventivne dezinfekcije, dezinsekcije i deratizacije</t>
  </si>
  <si>
    <t>Skupljanje napuštenih i izgubljenih životinja te njihovo zbrinjavanje i usluge higijeničarske službe</t>
  </si>
  <si>
    <t>REDNI BROJ</t>
  </si>
  <si>
    <t>1.</t>
  </si>
  <si>
    <t>2.</t>
  </si>
  <si>
    <t>3.</t>
  </si>
  <si>
    <t>4.</t>
  </si>
  <si>
    <t>5.</t>
  </si>
  <si>
    <t>6.</t>
  </si>
  <si>
    <t>7.</t>
  </si>
  <si>
    <t>8.</t>
  </si>
  <si>
    <t>9.</t>
  </si>
  <si>
    <t>1.1.</t>
  </si>
  <si>
    <t>Čišćenje javnih površina</t>
  </si>
  <si>
    <t>Supetar</t>
  </si>
  <si>
    <t>Mirca</t>
  </si>
  <si>
    <t>Splitska</t>
  </si>
  <si>
    <t>Škrip</t>
  </si>
  <si>
    <t>1.2.</t>
  </si>
  <si>
    <t>1.3.</t>
  </si>
  <si>
    <t>Zbrinjavanje komunalnog otpada</t>
  </si>
  <si>
    <t>1.4.</t>
  </si>
  <si>
    <t>UKUPNO 1. ODRŽAVANJE ČISTOĆE JAVNIH POVRŠINA</t>
  </si>
  <si>
    <t>2.1.</t>
  </si>
  <si>
    <t>2.2.</t>
  </si>
  <si>
    <t>2.3.</t>
  </si>
  <si>
    <t>3.1.</t>
  </si>
  <si>
    <t>3.2.</t>
  </si>
  <si>
    <t>Uređenje plaža i najam kabina za presvlačenje</t>
  </si>
  <si>
    <t>3.3.</t>
  </si>
  <si>
    <t>3.4.</t>
  </si>
  <si>
    <t>Održavanje ostalih javnih površina (dječja i sportska igrališta)</t>
  </si>
  <si>
    <t>UKUPNO 3. ODRŽAVANJE JAVNIH POVRŠINA NA KOJIMA NIJE DOPUŠTEN PROMET MOTORNIH VOZILA</t>
  </si>
  <si>
    <t>4.1.</t>
  </si>
  <si>
    <t>ODRŽAVANJE JAVNIH SANITARNIH ČVOROVA</t>
  </si>
  <si>
    <t>4.1.a</t>
  </si>
  <si>
    <t>4.1.b</t>
  </si>
  <si>
    <t>4.2.</t>
  </si>
  <si>
    <t>4.3.</t>
  </si>
  <si>
    <t>ODRŽAVANJE JAVNIH FONTANA</t>
  </si>
  <si>
    <t>4.4.</t>
  </si>
  <si>
    <t>POSTAVA I ODRŽAVANJE PLOČA S IMENIMA ULICA I TRGOVA, KUĆNIH BROJEVA, OZNAKA GRADA SUPETRA I SLIČNO</t>
  </si>
  <si>
    <t>4.5.</t>
  </si>
  <si>
    <t>PROMETNA SIGURNOST I ZAŠTITA</t>
  </si>
  <si>
    <t>4.6.</t>
  </si>
  <si>
    <t>ODRŽAVANJE OSTALE URBANE OPREME</t>
  </si>
  <si>
    <t>4.7.</t>
  </si>
  <si>
    <t>ODRŽAVANJE HIDRANTSKE MREŽE</t>
  </si>
  <si>
    <t>UKUPNO 4. ODRŽAVANJE GRAĐEVINA, UREĐAJA I PREDMETA JAVNE NAMJENE</t>
  </si>
  <si>
    <t>Ukupno</t>
  </si>
  <si>
    <t>5.1.</t>
  </si>
  <si>
    <t>CESTE UNUTAR GRAĐEVINSKOG PODRUČJA NASELJA</t>
  </si>
  <si>
    <t xml:space="preserve">CESTE VAN GRAĐEVINSKOG PODRUČJA I POLJSKI PUTOVI </t>
  </si>
  <si>
    <t>5.2.</t>
  </si>
  <si>
    <t>5.3.</t>
  </si>
  <si>
    <t>ODRŽAVANJE OBORINSKIH NANALA</t>
  </si>
  <si>
    <t>UKUPNO 5. ODRŽAVANJE NERAZVRSTANIH CESTA</t>
  </si>
  <si>
    <t>6.1.</t>
  </si>
  <si>
    <t>JAVNA RASVJETA ELEKTRIČNA ENERGIJA</t>
  </si>
  <si>
    <t>6.2.</t>
  </si>
  <si>
    <t>6.3.</t>
  </si>
  <si>
    <t xml:space="preserve">PRIGODNO KIĆENJE </t>
  </si>
  <si>
    <t>UKUPNO 6. ODRŽAVANJE JAVNE RASVJETE</t>
  </si>
  <si>
    <t>SKUPLJANJE NAPUŠTENIH I IZGUBLJENIH ŽIVOTINJA TE NJIHOVO ZBRINJAVANJE I USLUGE HIGIJENIČARSKE SLUŽBE</t>
  </si>
  <si>
    <t>JUO</t>
  </si>
  <si>
    <t>UKUPNO 4.1. ODRŽAVANJE JAVNIH SANITARNIH ČVOROVA</t>
  </si>
  <si>
    <t>ODRŽAVANJE AUTOBUSNIH ČEKAONICA  I VIDEONADZORA</t>
  </si>
  <si>
    <t>IZVOR 05.</t>
  </si>
  <si>
    <t>Održavanje ostalih javnih površina (trgovi, šetnice, pločnici, javna stubišta)</t>
  </si>
  <si>
    <t>PROVOĐENJE MJERA OBVEZNE PREVENTIVNE DEZINFEKCIJE , DEZINSEKCIJE I DERATIZACIJE I TRETIRANJE PALMI PROTIV PALMINE PIPE</t>
  </si>
  <si>
    <t>UKUPNO 2. ODRŽAVANJE JAVNIH ZELENIH POVRŠINA</t>
  </si>
  <si>
    <t>NAJAM MONTAŽNIH EKO WC KABINA I ČIŠĆENJE</t>
  </si>
  <si>
    <t>Sanacija (čišćenje) divljih deponija</t>
  </si>
  <si>
    <t>3.5.</t>
  </si>
  <si>
    <t>indeks</t>
  </si>
  <si>
    <t>PRIHODI</t>
  </si>
  <si>
    <t>šifra</t>
  </si>
  <si>
    <t xml:space="preserve">naziv  </t>
  </si>
  <si>
    <t>izvšeno</t>
  </si>
  <si>
    <t xml:space="preserve">planirano  </t>
  </si>
  <si>
    <t>komunalna naknada</t>
  </si>
  <si>
    <t>prihodi od zakupa i najma imovine</t>
  </si>
  <si>
    <t>naknade za koncesije</t>
  </si>
  <si>
    <t xml:space="preserve">naknada za korištenje nefinancijske imovine </t>
  </si>
  <si>
    <t>prihodi od prodaje ili zamjene nefinancijske imovine</t>
  </si>
  <si>
    <t>ostale pristojbe i naknade</t>
  </si>
  <si>
    <t>u programu održavanja je iskorišten dio sredstava</t>
  </si>
  <si>
    <t>iskorišteno</t>
  </si>
  <si>
    <t>kontrola</t>
  </si>
  <si>
    <t>indeks izvršenja</t>
  </si>
  <si>
    <t xml:space="preserve">Izvedeni su radovi uklanjanja nepropisno odloženog otpada na pojedinim lokacijama u K.O. Supetar, Splitska i Škrip. </t>
  </si>
  <si>
    <t>Po ovom programu ništa nije realizirano.</t>
  </si>
  <si>
    <t xml:space="preserve">U sklopu predmetne aktivnosti i to primarno po redovnom godišnjem ugovoru sa KD „Grad“ izvršavane su radnje na: održavanju stabala (rezidba i oblikovanje), održavanju linijskih travnjaka i drvoreda i održavanju vaza sa cvijećem. Ostatak predmetnog troška korišten za druge radnje na održavanju javnih površina koje nisu bile izvorno obuhvaćene redovnim godišnjim ugovorom s KD „Grad“ već predstavljaju radove po pojedinačno potrebnim intervencijama koje su evidentirane putem GIS aplikacijskog sustava. Ovo uključuje radove na uklanjanju pojedinačnih stabala najčešće palmi koje su se osušile zbog palmine pipe i borova koji su usahli zbog potkornjaka kao i uklanjanje pojedinačnih polomljenih ili suhih grana sa stabala koje prijete prolaznicima na javnu površinu sa površina na kojima nisu riješeni vlasnički odnosi. </t>
  </si>
  <si>
    <t xml:space="preserve">U sklopu predmetne aktivnosti i to primarno po redovnom godišnjem ugovoru sa KD „Grad“ izvršavane su radnje na: uređenju travnjaka (košnja uređenih i neuređenih travnjaka, plijevljenje, zalijevanje, prihrana), uređenju cvjetnih površina (vađenje ocvalog cvijeća, priprema, zaštita, sadnja, okopavanje, plijevljenje, prihrana), te uređenje grmova u parkovima (izgrabljivanje, rezidba i oblikovanje nižih i viših grmova, okopavanje, prihrana, zaštita, zalijevanje), dok je ostatak predmetnog troška korišten za druge radnje na održavanju javnih površina koje nisu bile izvorno obuhvaćene ugovorom sa KD „Grad“, već predstavljaju radove po pojedinačno potrebnim intervencijama koje su evidentirane putem GIS aplikacijskog sustava. </t>
  </si>
  <si>
    <t>Predmetna aktivnost se odnosi na potrošnju vode na svim vodomjerima u nadležnosti Grada Supetra obračunati od strane tvrtke „Vodovod Brač“ koji se koriste kako za javne površine tako i za prostore u vlasništvu Grada Supetra. Do povećanja je došlo zbog relativno sušnog razdoblja  razdoblja i povećanom potrebom za navodnjavanjem.</t>
  </si>
  <si>
    <t>Svi naprijed navedeni radovi odnose se samo na plaže koje nisu pokrivene koncesijama.U sklopu predmetne aktivnosti i to primarno po redovnom godišnjem ugovoru sa KD „Grad“ izvršavane su radnje na: tekućem održavanju plaža (montaža i demontaža opreme, održavanje opreme, održavanje sunčališta), sanaciji mogućih oštećenja uslijed nevremena, ravnanju žala u sklopu pripreme turističke sezone. Uz navedeno u sklopu navedenog konta je izvršenje postave i skidanja ograda za morski dio plaže na području Grada Supetra koje je izvršio KŠR Arbun.</t>
  </si>
  <si>
    <t xml:space="preserve">Ovo uključuje slijedeće: </t>
  </si>
  <si>
    <t>Ukupna površina dječjih igrališta u svim naseljima Grada Supetra iznosi 2.570,00 m2</t>
  </si>
  <si>
    <t>Ukupna površina sportskih igrališta u svim naseljima grada Supetra iznosi 3.940,00 m2</t>
  </si>
  <si>
    <t>Ovo uključuje najam kemijskih WC-a  s čišćenjem</t>
  </si>
  <si>
    <t>Po ovom programu se ništa nije realiziralo</t>
  </si>
  <si>
    <t>Izvedeno je obnavljanje horizontalne signalizacije i popravak prometnih znakova na području Supetra.</t>
  </si>
  <si>
    <t>Ovo uključuje slijedeće aktivnosti:</t>
  </si>
  <si>
    <t>Tekuće i investicijsko održavanje hidrantske mreže: 12,45 eura</t>
  </si>
  <si>
    <t>Ove aktivnosti uključuju slijedeće:</t>
  </si>
  <si>
    <t>Ovi radovi obuhvaćaju radove održavanja vodovodnih instalacija i samih hidranata na javnim površinama. Radovi su izvedeni na području Supetra po Ugovorenoj tvrtci za održavanje vodovodnih instalacija.</t>
  </si>
  <si>
    <t>Izvedeni su radovi u svim mjestima u sklopu osnovnog ugovora s KD Grad za redovno održavanje ulica (manji popravci i slično).</t>
  </si>
  <si>
    <t>Ukupno su u sklopu ove radnje težišno izvršavane radnje u svezi: održavanja kamenih, betonskih, asfaltnih i makadamskih površina; popravak rubnika od različitih materijala te pasica, rigola i bankina</t>
  </si>
  <si>
    <t>U sklopu predmetne aktivnosti u manjem dijelu su izvršene samo radnje održavanja poljskih putova na području naselja Mirca i Splitska. Na području ostalih naselja nije bilo posebnih radova na tekućem održavanju poljskih putova.</t>
  </si>
  <si>
    <t>održavanje mostova na poljskim putovima.</t>
  </si>
  <si>
    <t>U sklopu predmetne aktivnosti i to po redovnom godišnjem ugovoru sa KD „Grad“ izvršavane su radnje na: čišćenju taložnica slivnih rešetki na stepenicama sa odvozom izvađenog materijala te zamjeni oštećenih slivnih rešetki.</t>
  </si>
  <si>
    <t>Ovo obuhvaća slijedeće aktivnosti:</t>
  </si>
  <si>
    <t>Predmetna aktivnost ostvarivana je kroz praćenje potrošnje te plaćanje računa za potrošnju električne energije na mjernim mjestima iz nadležnosti Grada Supetra.</t>
  </si>
  <si>
    <t>Predmetna aktivnost ostvarivana je osnovom redovnog dvogodišnjeg ugovora sa obrtom „Elektro Kaštelan“ kao izvršiteljem radnji na tekućem održavanju ukupnog sustava javne rasvjete na području Grada Supetra.</t>
  </si>
  <si>
    <t>Ovo obuhvaća slijedeće:</t>
  </si>
  <si>
    <t xml:space="preserve">Unutar predmetne stavke je izvršena i nabavka božićnih ukrasnih jelki te je izvršena nabava dopune novih svjetlećih ukrasa. </t>
  </si>
  <si>
    <t xml:space="preserve">Ovi radovi obuhvaćaju nabavu i dopremu mamaca za glodavce, te tretiranje insekata. Sve radnje su izvedene osnovom godišnjeg Ugovora po tvrtci „CIAN“ d.o.o. iz Splita, kao i tretiranju palmi protiv palmine pipe. </t>
  </si>
  <si>
    <t>Predmetna aktivnost odnosi se prije svega na radnje u vezi veterinarskih usluga zbog hvatanja i zbrinjavanja napuštenih pasa i mačaka te drugih kućnih ljubimaca od strane ugovorne tvrtke za navedene poslove, te veterinarske službe</t>
  </si>
  <si>
    <t>PLANIRANO</t>
  </si>
  <si>
    <t>IZVRŠENO</t>
  </si>
  <si>
    <t>SUPETAR</t>
  </si>
  <si>
    <t>MIRCA</t>
  </si>
  <si>
    <t>SPLITSKA</t>
  </si>
  <si>
    <t>ŠKRIP</t>
  </si>
  <si>
    <t>JEDINSTVENI UPRAVNI ODJEL</t>
  </si>
  <si>
    <r>
      <t xml:space="preserve">U sklopu predmetne aktivnosti i to primarno po redovnom godišnjem ugovoru sa KD „Grad“ izvršavane su slijedeće radnje: </t>
    </r>
    <r>
      <rPr>
        <sz val="10"/>
        <color indexed="8"/>
        <rFont val="Arial"/>
        <family val="2"/>
        <charset val="238"/>
      </rPr>
      <t xml:space="preserve">čišćenje javnih površina (trgova, pješačkih zona i javnih prometnih površina), čišćenje parkova i linijskog zelenila, čišćenje javnih zelenih površina (prostora oko drvoreda, ukrasnih korita i pošljunčanih površina), provođenje osiguranja dežurne službe, skupljanje i odvoz bujičnih nanosa sa javnih površina, pražnjenje košarica za smeće, popravak postojećih košarica za smeće, čišćenje otpada sa površine mora u dijelovima akvatorija luka koje nisu pod reguliranim koncesijama – stare luke, čišćenje grafita te interventni radovi. </t>
    </r>
  </si>
  <si>
    <r>
      <t xml:space="preserve">U sklopu predmetne aktivnosti i to primarno po redovnom godišnjem ugovoru sa KD „Grad“ izvršavane su radnje na čišćenju svih </t>
    </r>
    <r>
      <rPr>
        <sz val="10"/>
        <color indexed="8"/>
        <rFont val="Arial"/>
        <family val="2"/>
        <charset val="238"/>
      </rPr>
      <t xml:space="preserve">plaža koje nisu pod ugovornim koncesionarima i to kroz: čišćenje otpadaka nakupljenih izvan sezone, redovito čišćenje, sakupljanje i odvoz otpada i nanosa morskog raslinja nastalih djelovanjem mora kao i posljedica korištenja plaža od strane kupača tijekom sezone te pražnjenja košarica sa plaža na odlagalište komunalnog otpada „Kupinovica“ tijekom sezone. </t>
    </r>
  </si>
  <si>
    <r>
      <t xml:space="preserve">U sklopu predmetne aktivnosti i to primarno po redovnom godišnjem ugovoru sa KD „Grad“ izvršavane su radnje na: </t>
    </r>
    <r>
      <rPr>
        <sz val="10"/>
        <rFont val="Arial"/>
        <family val="2"/>
        <charset val="238"/>
      </rPr>
      <t xml:space="preserve"> </t>
    </r>
  </si>
  <si>
    <r>
      <t>-</t>
    </r>
    <r>
      <rPr>
        <sz val="10"/>
        <rFont val="Times New Roman"/>
        <family val="1"/>
        <charset val="238"/>
      </rPr>
      <t xml:space="preserve">      </t>
    </r>
    <r>
      <rPr>
        <sz val="10"/>
        <rFont val="Arial"/>
        <family val="2"/>
        <charset val="238"/>
      </rPr>
      <t>nabava, doprema, montaža i održavanje ploča s nazivom ulica i kućnih brojeva koje izvodi KD Grad.</t>
    </r>
  </si>
  <si>
    <r>
      <t>Sve potrebite radnje su primarno naložene po voditelju odsjeka za komunalno redarstvo, a iste su se primarno odnosile na:</t>
    </r>
    <r>
      <rPr>
        <sz val="10"/>
        <color indexed="8"/>
        <rFont val="Arial"/>
        <family val="2"/>
        <charset val="238"/>
      </rPr>
      <t xml:space="preserve"> upravljanje i održavanje objekata i uređaja javne rasvjete koje podrazumijeva radove interventnog i preventivnog održavanja (otklanjanje kvarova na instalaciji, zamjena dotrajalih i tehnički zastarjelih svjetiljki i dijelova svjetiljki, zamjena i</t>
    </r>
    <r>
      <rPr>
        <sz val="10"/>
        <rFont val="Arial"/>
        <family val="2"/>
        <charset val="238"/>
      </rPr>
      <t>li rekonstrukcija stupova) te održavanje razvodnih ormara i rasvjete na igralištima. Do smanjenja izvršenja je došlo zbog nefakturiranja odrađenog broja računa od strane obrta „Elektrokaštelan“, kao i neredovitog izvršavanja zadanih intervencija.</t>
    </r>
  </si>
  <si>
    <r>
      <t xml:space="preserve">Predmetna aktivnost u smislu postavljanja i skidanja svjetlećih ukrasa ostvarivana je osnovom godišnjeg ugovora sa obrtom „Elektro Kaštelan“ kao izvršiteljem radnji na tekućem održavanju ukupnog sustava javne rasvjete na području Grada Supetra. Sve potrebite radnje su primarno naložene po voditelju odsjeka za komunalno redarstvo, a iste su se primarno odnosile na: </t>
    </r>
    <r>
      <rPr>
        <sz val="10"/>
        <color indexed="8"/>
        <rFont val="Arial"/>
        <family val="2"/>
        <charset val="238"/>
      </rPr>
      <t>popravak, održavanje i skladištenje postojećih svjetlećih ukrasa;</t>
    </r>
    <r>
      <rPr>
        <sz val="10"/>
        <rFont val="Arial"/>
        <family val="2"/>
        <charset val="238"/>
      </rPr>
      <t xml:space="preserve"> </t>
    </r>
    <r>
      <rPr>
        <sz val="10"/>
        <color indexed="8"/>
        <rFont val="Arial"/>
        <family val="2"/>
        <charset val="238"/>
      </rPr>
      <t>postavljanje svjetlećih ukrasa i njihovo tekuće održavanje dok su postavljeni, te skidanje svjetlećih ukrasa i priprema za skladištenje.</t>
    </r>
  </si>
  <si>
    <t>UKUPNO PLANIRANO</t>
  </si>
  <si>
    <t>UKUPNO IZVRŠENO</t>
  </si>
  <si>
    <t>IZVRŠENJE (%)</t>
  </si>
  <si>
    <t>Na području Grada Supetra se nalaze slijedeće autobusne čekaonice:
Supetar (zgrada autobusnog kolodvora); Mirca (dvije autobusne čekaonice jedna uz DC Supetar-Sutivan a druga u Gornjim Mircima pored križa; Splitska (jedna čekaonica pored „Panorame“) i Škrip (jedna čekaonica nasuprot Đardina).
Ovo uključuje slijedeće: 
- manji građevinski i zanatski radovi nužni za održavanje objekata funkcionalnim (bojanje, manji zidarski popravci i ostalo)
- održavanje i nadopuna komunalne opreme  
- usluge redovnog čišćenja</t>
  </si>
  <si>
    <t>Održavanje videonadzora podrazumijeva redovne popravke, servisiranje. Odnosi se na pješačku zonu u Supetru.</t>
  </si>
  <si>
    <t>ODRŽAVANJE ČISTOĆE JAVNIH POVRŠINA</t>
  </si>
  <si>
    <t>AKTIVNOST</t>
  </si>
  <si>
    <t xml:space="preserve">rekonstrukciju postojećih komunalnih instalacija, </t>
  </si>
  <si>
    <t>manje građevinske radove,</t>
  </si>
  <si>
    <t>hortikulturno uređenje,</t>
  </si>
  <si>
    <t>održavanje komunalne opreme.</t>
  </si>
  <si>
    <t>manji radovi na tekućem održavanju dječjih i sportskih igrališta uključivo oprema i manji građevinski radovi.</t>
  </si>
  <si>
    <t>radovi na održavanju javnih pješačkih površina (trgovi, šetnice, pločnici, javna stubišta i sl.)</t>
  </si>
  <si>
    <t>ODRŽAVANJE JAVNIH SANITARNIH ČVOROVA - u fiksnim građevinama</t>
  </si>
  <si>
    <t>manji građevinski i zanatski radovi</t>
  </si>
  <si>
    <t>popravak ili zamjena postojeće sanitarne opreme</t>
  </si>
  <si>
    <t>računi za potrošenu vodu i električnu energiju</t>
  </si>
  <si>
    <t>trošak najma prostora</t>
  </si>
  <si>
    <t xml:space="preserve">usluge čišćenja i redovna nadopuna potrošnog materijala (wc papir, sapun za ruke, ubrusi i slično) </t>
  </si>
  <si>
    <t>druge aktivnosti u funkciji ukupne prometne sigurnosti i zaštite.</t>
  </si>
  <si>
    <t>održavanje zaštitnih odbojnih ograda uz nerazvrstane ceste</t>
  </si>
  <si>
    <t>održavanje vertikalne prometne signalizacije,</t>
  </si>
  <si>
    <t>održavanje horizontalne prometne signalizacije,</t>
  </si>
  <si>
    <t>tekuće održavanje hidrantske mreže i same hidrante uključeno podzemne i nadzemne</t>
  </si>
  <si>
    <t xml:space="preserve">ispitivanje hidrantske mreže sukladno Zakonu o zaštiti od požara </t>
  </si>
  <si>
    <t>održavanje makadamskih kolnika poljskih putova,</t>
  </si>
  <si>
    <t>održavanje betoniranih dijelova kolnika poljskih putova,</t>
  </si>
  <si>
    <t xml:space="preserve">košnja i čišćenje od makije uz poljske putove s odvozom i zbrinjavanjem otpadnog materijala </t>
  </si>
  <si>
    <t>čišćenje taložnica slivnih rešetki sa odvozom izvađenog materijala,</t>
  </si>
  <si>
    <t>manji građevinski radovi na popravku okana i kanala</t>
  </si>
  <si>
    <t>zamjena oštećenih slivnih rešetki.</t>
  </si>
  <si>
    <t>utrošak električne energije – javna rasvjeta,</t>
  </si>
  <si>
    <t>utrošena električna energija – štandovi,</t>
  </si>
  <si>
    <t>RADOVI ODRŽAVANJA JAVNE RASVJETE</t>
  </si>
  <si>
    <t>upravljanje i održavanje objekata i uređaja javne rasvjete koje podrazumijeva radove interventnog i preventivnog održavanja (otklanjanje kvarova na instalaciji, zamjena dotrajalih i tehnički zastarjelih svjetiljki i dijelova svjetiljki, zamjena ili rekonstrukcija stupova),</t>
  </si>
  <si>
    <t>održavanje razvodnih ormara i rasvjete na igralištima.</t>
  </si>
  <si>
    <t>Radove izdvajanja mjernih ormara izvan prostora TS koje su u nadležnosti Hep-a.</t>
  </si>
  <si>
    <t>popravak, održavanje i skladištenje postojećih svjetlećih ukrasa,</t>
  </si>
  <si>
    <t>postavljanje svjetlećih ukrasa i njihovo tekuće održavanje dok su postavljeni,</t>
  </si>
  <si>
    <t>skidanje svjetlećih ukrasa i priprema za skladištenje.</t>
  </si>
  <si>
    <t xml:space="preserve">tekuće održavanje plaža (montaža i demontaža opreme, održavanje opreme, održavanje sunčališta), </t>
  </si>
  <si>
    <t>sanacija mogućih oštećenja uslijed nevremena,</t>
  </si>
  <si>
    <t>ravnanje žala u sklopu pripreme turističke sezone,</t>
  </si>
  <si>
    <t xml:space="preserve">postavljanje plutajućih ograda na javnim plažama, </t>
  </si>
  <si>
    <t>ostali radovi u funkciji tekućeg održavanja plaža.</t>
  </si>
  <si>
    <t>najam kabina za presvlačenje</t>
  </si>
  <si>
    <t>održavanje tuševa</t>
  </si>
  <si>
    <t>ODRŽAVANJE GROBLJA</t>
  </si>
  <si>
    <t>provođenje mjera obvezne deratizacije i dezinsekcije na području svih naselja Grada Supetra.</t>
  </si>
  <si>
    <t>tretiranje palmi protiv „palmine pipe“ tijekom godine</t>
  </si>
  <si>
    <t>zdravstvene i veterinarske usluge;</t>
  </si>
  <si>
    <t>financiranje skloništa za životinje.</t>
  </si>
  <si>
    <t>UKUPNO 8. DEZINSEKCIJA, DEZINFEKCIJA i DERATIZACIJA</t>
  </si>
  <si>
    <t>UKUPNO 9. SKUPLJANJE, ZBRINJAVANJA i HIGIJENIČARSKE SLUŽBE</t>
  </si>
  <si>
    <t>UKUPNO 7. ODRŽAVANJE GROBLJA</t>
  </si>
  <si>
    <t>ODRŽAVANJE JAVNE RASVJETE - UKUPNO</t>
  </si>
  <si>
    <t>ODRŽAVANJE NERAZVRSTANIH CESTA - UKUPNO</t>
  </si>
  <si>
    <t>ODRŽAVANJE GRAĐEVINA, UREĐAJA I PREDMETA JAVNE NAMJENE - UKUPNO</t>
  </si>
  <si>
    <t>ODRŽAVANJE JAVNIH POVRŠINA NA KOJIMA NIJE DOPUŠTEN PROMET MOTORNIH VOZILA - UKUPNO</t>
  </si>
  <si>
    <t>ODRŽAVANJE JAVNIH ZELENIH POVRŠINA - UKUPNO</t>
  </si>
  <si>
    <t>ODRŽAVANJE ČISTOĆE JAVNIH POVRŠINA - UKUPNO</t>
  </si>
  <si>
    <t>Izvršenje Programa održavanja komunalne infrastrukture za 2025.g.</t>
  </si>
  <si>
    <t>Po ovom programu ništa nije realizirano - obveza KD Grad</t>
  </si>
  <si>
    <t>Utrošena voda</t>
  </si>
  <si>
    <t>ODRŽAVANJE JAVNIH ZELENIH POVRŠINA</t>
  </si>
  <si>
    <t>Održavanje okoliša objekata u vlasništvu Grada Supetra (održavanje javnih zgrada)</t>
  </si>
  <si>
    <t>Održavanje javne rasvjete i prigodno kićenje</t>
  </si>
  <si>
    <t>ODRŽAVANJE JAVNE RASVJETE i PRIGODNO KIĆENJE</t>
  </si>
  <si>
    <t>ODRŽAVANJE JAVNIH POVRŠINA NA KOJIMA NIJE DOPUŠTEN PROMET MOTORNIH VOZILA</t>
  </si>
  <si>
    <t>ODRŽAVANJE GRAĐEVINA, UREĐAJA I PREDMETA JAVNE NAMJENE</t>
  </si>
  <si>
    <t>ODRŽAVANJE NERAZVRSTANIH CESTA</t>
  </si>
</sst>
</file>

<file path=xl/styles.xml><?xml version="1.0" encoding="utf-8"?>
<styleSheet xmlns="http://schemas.openxmlformats.org/spreadsheetml/2006/main">
  <numFmts count="1">
    <numFmt numFmtId="164" formatCode="_-* #,##0.00\ _k_n_-;\-* #,##0.00\ _k_n_-;_-* &quot;-&quot;??\ _k_n_-;_-@_-"/>
  </numFmts>
  <fonts count="13">
    <font>
      <sz val="10"/>
      <name val="Arial"/>
      <charset val="238"/>
    </font>
    <font>
      <sz val="10"/>
      <name val="Arial"/>
      <charset val="238"/>
    </font>
    <font>
      <sz val="8"/>
      <name val="Arial"/>
      <family val="2"/>
      <charset val="238"/>
    </font>
    <font>
      <sz val="10"/>
      <name val="Arial"/>
      <family val="2"/>
      <charset val="238"/>
    </font>
    <font>
      <b/>
      <sz val="10"/>
      <name val="Arial"/>
      <family val="2"/>
      <charset val="238"/>
    </font>
    <font>
      <b/>
      <u/>
      <sz val="10"/>
      <name val="Arial"/>
      <family val="2"/>
      <charset val="238"/>
    </font>
    <font>
      <sz val="10"/>
      <color rgb="FFFF0000"/>
      <name val="Arial"/>
      <family val="2"/>
      <charset val="238"/>
    </font>
    <font>
      <b/>
      <sz val="10"/>
      <color rgb="FFFF0000"/>
      <name val="Arial"/>
      <family val="2"/>
      <charset val="238"/>
    </font>
    <font>
      <sz val="10"/>
      <color indexed="8"/>
      <name val="Arial"/>
      <family val="2"/>
      <charset val="238"/>
    </font>
    <font>
      <sz val="10"/>
      <name val="Symbol"/>
      <family val="1"/>
      <charset val="2"/>
    </font>
    <font>
      <sz val="10"/>
      <name val="Times New Roman"/>
      <family val="1"/>
      <charset val="238"/>
    </font>
    <font>
      <sz val="10"/>
      <color rgb="FF000000"/>
      <name val="Arial"/>
      <family val="2"/>
      <charset val="238"/>
    </font>
    <font>
      <b/>
      <sz val="14"/>
      <name val="Arial"/>
      <family val="2"/>
      <charset val="238"/>
    </font>
  </fonts>
  <fills count="9">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D8D8D8"/>
        <bgColor indexed="64"/>
      </patternFill>
    </fill>
    <fill>
      <patternFill patternType="solid">
        <fgColor rgb="FFB6DDE8"/>
        <bgColor indexed="64"/>
      </patternFill>
    </fill>
    <fill>
      <patternFill patternType="solid">
        <fgColor rgb="FFC5FFFF"/>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double">
        <color indexed="64"/>
      </left>
      <right/>
      <top style="medium">
        <color indexed="64"/>
      </top>
      <bottom style="medium">
        <color indexed="64"/>
      </bottom>
      <diagonal/>
    </border>
    <border>
      <left style="double">
        <color indexed="64"/>
      </left>
      <right style="medium">
        <color indexed="64"/>
      </right>
      <top style="medium">
        <color indexed="64"/>
      </top>
      <bottom style="medium">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medium">
        <color indexed="64"/>
      </bottom>
      <diagonal/>
    </border>
    <border>
      <left style="double">
        <color indexed="64"/>
      </left>
      <right style="thin">
        <color indexed="64"/>
      </right>
      <top/>
      <bottom/>
      <diagonal/>
    </border>
  </borders>
  <cellStyleXfs count="2">
    <xf numFmtId="0" fontId="0" fillId="0" borderId="0"/>
    <xf numFmtId="164" fontId="1" fillId="0" borderId="0" applyFont="0" applyFill="0" applyBorder="0" applyAlignment="0" applyProtection="0"/>
  </cellStyleXfs>
  <cellXfs count="171">
    <xf numFmtId="0" fontId="0" fillId="0" borderId="0" xfId="0"/>
    <xf numFmtId="0" fontId="4" fillId="0" borderId="1" xfId="0" applyFont="1" applyFill="1" applyBorder="1" applyAlignment="1">
      <alignment horizontal="center" wrapText="1"/>
    </xf>
    <xf numFmtId="4" fontId="3" fillId="0" borderId="1" xfId="0" applyNumberFormat="1" applyFont="1" applyFill="1" applyBorder="1" applyAlignment="1">
      <alignment horizontal="center"/>
    </xf>
    <xf numFmtId="4" fontId="4" fillId="0" borderId="1" xfId="0" applyNumberFormat="1" applyFont="1" applyFill="1" applyBorder="1" applyAlignment="1">
      <alignment horizontal="center"/>
    </xf>
    <xf numFmtId="0" fontId="3" fillId="0" borderId="0" xfId="0" applyFont="1" applyFill="1" applyBorder="1"/>
    <xf numFmtId="0" fontId="3" fillId="0" borderId="0" xfId="0" applyFont="1" applyFill="1"/>
    <xf numFmtId="0" fontId="3" fillId="2" borderId="0" xfId="0" applyFont="1" applyFill="1" applyBorder="1"/>
    <xf numFmtId="0" fontId="3" fillId="2" borderId="0" xfId="0" applyFont="1" applyFill="1"/>
    <xf numFmtId="0" fontId="4" fillId="0" borderId="0" xfId="0" applyFont="1" applyFill="1" applyBorder="1"/>
    <xf numFmtId="0" fontId="4" fillId="0" borderId="0" xfId="0" applyFont="1" applyFill="1"/>
    <xf numFmtId="3" fontId="3" fillId="0" borderId="0" xfId="0" applyNumberFormat="1" applyFont="1" applyFill="1"/>
    <xf numFmtId="0" fontId="4" fillId="2" borderId="0" xfId="0" applyFont="1" applyFill="1" applyBorder="1"/>
    <xf numFmtId="0" fontId="4" fillId="2" borderId="0" xfId="0" applyFont="1" applyFill="1"/>
    <xf numFmtId="0" fontId="3" fillId="0" borderId="3" xfId="0" applyFont="1" applyFill="1" applyBorder="1" applyAlignment="1">
      <alignment horizontal="center" wrapText="1"/>
    </xf>
    <xf numFmtId="4" fontId="3" fillId="0" borderId="3" xfId="0" applyNumberFormat="1" applyFont="1" applyFill="1" applyBorder="1" applyAlignment="1">
      <alignment horizontal="center"/>
    </xf>
    <xf numFmtId="4" fontId="3" fillId="0" borderId="0" xfId="0" applyNumberFormat="1" applyFont="1" applyFill="1"/>
    <xf numFmtId="3" fontId="6" fillId="0" borderId="0" xfId="0" applyNumberFormat="1" applyFont="1" applyFill="1"/>
    <xf numFmtId="4" fontId="6" fillId="0" borderId="3" xfId="0" applyNumberFormat="1" applyFont="1" applyFill="1" applyBorder="1" applyAlignment="1">
      <alignment horizontal="center"/>
    </xf>
    <xf numFmtId="4" fontId="6" fillId="0" borderId="1" xfId="0" applyNumberFormat="1" applyFont="1" applyFill="1" applyBorder="1" applyAlignment="1">
      <alignment horizontal="center"/>
    </xf>
    <xf numFmtId="4" fontId="7" fillId="0" borderId="1" xfId="0" applyNumberFormat="1" applyFont="1" applyFill="1" applyBorder="1" applyAlignment="1">
      <alignment horizontal="center"/>
    </xf>
    <xf numFmtId="0" fontId="3" fillId="4" borderId="1" xfId="0" applyFont="1" applyFill="1" applyBorder="1" applyAlignment="1">
      <alignment horizontal="center" wrapText="1"/>
    </xf>
    <xf numFmtId="4" fontId="3" fillId="4" borderId="1" xfId="0" applyNumberFormat="1" applyFont="1" applyFill="1" applyBorder="1" applyAlignment="1">
      <alignment horizontal="center"/>
    </xf>
    <xf numFmtId="4" fontId="6" fillId="4" borderId="1" xfId="0" applyNumberFormat="1" applyFont="1" applyFill="1" applyBorder="1" applyAlignment="1">
      <alignment horizontal="center"/>
    </xf>
    <xf numFmtId="0" fontId="4" fillId="4" borderId="1" xfId="0" applyFont="1" applyFill="1" applyBorder="1" applyAlignment="1">
      <alignment horizontal="center" wrapText="1"/>
    </xf>
    <xf numFmtId="4" fontId="4" fillId="4" borderId="1" xfId="0" applyNumberFormat="1" applyFont="1" applyFill="1" applyBorder="1" applyAlignment="1">
      <alignment horizontal="center"/>
    </xf>
    <xf numFmtId="4" fontId="7" fillId="4" borderId="1" xfId="0" applyNumberFormat="1" applyFont="1" applyFill="1" applyBorder="1" applyAlignment="1">
      <alignment horizontal="center"/>
    </xf>
    <xf numFmtId="0" fontId="3" fillId="4" borderId="0" xfId="0" applyFont="1" applyFill="1" applyBorder="1"/>
    <xf numFmtId="0" fontId="3" fillId="4" borderId="0" xfId="0" applyFont="1" applyFill="1"/>
    <xf numFmtId="0" fontId="4" fillId="4" borderId="0" xfId="0" applyFont="1" applyFill="1" applyBorder="1"/>
    <xf numFmtId="0" fontId="4" fillId="4" borderId="0" xfId="0" applyFont="1" applyFill="1"/>
    <xf numFmtId="0" fontId="3" fillId="0" borderId="0" xfId="0" applyFont="1" applyBorder="1"/>
    <xf numFmtId="0" fontId="6" fillId="0" borderId="0" xfId="0" applyFont="1" applyBorder="1"/>
    <xf numFmtId="0" fontId="6" fillId="0" borderId="1" xfId="0" applyFont="1" applyBorder="1"/>
    <xf numFmtId="0" fontId="6" fillId="0" borderId="1" xfId="0" applyFont="1" applyBorder="1" applyAlignment="1">
      <alignment wrapText="1"/>
    </xf>
    <xf numFmtId="0" fontId="6" fillId="0" borderId="8" xfId="0" applyFont="1" applyFill="1" applyBorder="1"/>
    <xf numFmtId="0" fontId="6" fillId="0" borderId="8" xfId="0" applyFont="1" applyBorder="1"/>
    <xf numFmtId="2" fontId="6" fillId="0" borderId="0" xfId="0" applyNumberFormat="1" applyFont="1" applyBorder="1"/>
    <xf numFmtId="0" fontId="3" fillId="0" borderId="1" xfId="0" applyFont="1" applyFill="1" applyBorder="1" applyAlignment="1">
      <alignment horizontal="left" vertical="top" wrapText="1"/>
    </xf>
    <xf numFmtId="0" fontId="3" fillId="0" borderId="1" xfId="0" applyFont="1" applyFill="1" applyBorder="1" applyAlignment="1">
      <alignment horizontal="left" wrapText="1"/>
    </xf>
    <xf numFmtId="0" fontId="3" fillId="0" borderId="0" xfId="0" applyFont="1"/>
    <xf numFmtId="4" fontId="3" fillId="0" borderId="0" xfId="0" applyNumberFormat="1" applyFont="1"/>
    <xf numFmtId="3" fontId="3" fillId="0" borderId="0" xfId="0" applyNumberFormat="1" applyFont="1"/>
    <xf numFmtId="0" fontId="4" fillId="0" borderId="0" xfId="0" applyFont="1"/>
    <xf numFmtId="4" fontId="4" fillId="0" borderId="0" xfId="0" applyNumberFormat="1" applyFont="1"/>
    <xf numFmtId="0" fontId="3" fillId="0" borderId="4" xfId="0" applyFont="1" applyFill="1" applyBorder="1" applyAlignment="1">
      <alignment horizontal="center" wrapText="1"/>
    </xf>
    <xf numFmtId="0" fontId="3" fillId="3" borderId="0" xfId="0" applyFont="1" applyFill="1" applyBorder="1"/>
    <xf numFmtId="0" fontId="3" fillId="3" borderId="0" xfId="0" applyFont="1" applyFill="1"/>
    <xf numFmtId="0" fontId="3" fillId="0" borderId="1" xfId="0" applyFont="1" applyBorder="1" applyAlignment="1">
      <alignment horizontal="justify" vertical="center"/>
    </xf>
    <xf numFmtId="0" fontId="3" fillId="0" borderId="1" xfId="0" applyFont="1" applyBorder="1"/>
    <xf numFmtId="4" fontId="3" fillId="0" borderId="0" xfId="0" applyNumberFormat="1" applyFont="1" applyBorder="1"/>
    <xf numFmtId="4" fontId="3" fillId="0" borderId="7" xfId="0" applyNumberFormat="1" applyFont="1" applyFill="1" applyBorder="1" applyAlignment="1">
      <alignment horizontal="center" wrapText="1"/>
    </xf>
    <xf numFmtId="0" fontId="3" fillId="0" borderId="1" xfId="0" applyFont="1" applyBorder="1" applyAlignment="1">
      <alignment vertical="center"/>
    </xf>
    <xf numFmtId="4" fontId="3" fillId="0" borderId="9" xfId="0" applyNumberFormat="1" applyFont="1" applyFill="1" applyBorder="1" applyAlignment="1">
      <alignment horizontal="center"/>
    </xf>
    <xf numFmtId="4" fontId="3" fillId="4" borderId="9" xfId="0" applyNumberFormat="1" applyFont="1" applyFill="1" applyBorder="1" applyAlignment="1">
      <alignment horizontal="center"/>
    </xf>
    <xf numFmtId="4" fontId="4" fillId="0" borderId="9" xfId="0" applyNumberFormat="1" applyFont="1" applyFill="1" applyBorder="1" applyAlignment="1">
      <alignment horizontal="center"/>
    </xf>
    <xf numFmtId="4" fontId="4" fillId="4" borderId="9" xfId="0" applyNumberFormat="1" applyFont="1" applyFill="1" applyBorder="1" applyAlignment="1">
      <alignment horizontal="center"/>
    </xf>
    <xf numFmtId="4" fontId="6" fillId="0" borderId="11" xfId="0" applyNumberFormat="1" applyFont="1" applyFill="1" applyBorder="1" applyAlignment="1">
      <alignment horizontal="center"/>
    </xf>
    <xf numFmtId="4" fontId="6" fillId="0" borderId="12" xfId="0" applyNumberFormat="1" applyFont="1" applyFill="1" applyBorder="1" applyAlignment="1">
      <alignment horizontal="center"/>
    </xf>
    <xf numFmtId="4" fontId="6" fillId="0" borderId="14" xfId="0" applyNumberFormat="1" applyFont="1" applyFill="1" applyBorder="1"/>
    <xf numFmtId="4" fontId="6" fillId="0" borderId="0" xfId="0" applyNumberFormat="1" applyFont="1" applyFill="1" applyBorder="1"/>
    <xf numFmtId="4" fontId="6" fillId="4" borderId="12" xfId="0" applyNumberFormat="1" applyFont="1" applyFill="1" applyBorder="1" applyAlignment="1">
      <alignment horizontal="center"/>
    </xf>
    <xf numFmtId="4" fontId="7" fillId="0" borderId="12" xfId="0" applyNumberFormat="1" applyFont="1" applyFill="1" applyBorder="1" applyAlignment="1">
      <alignment horizontal="center"/>
    </xf>
    <xf numFmtId="4" fontId="7" fillId="4" borderId="12" xfId="0" applyNumberFormat="1" applyFont="1" applyFill="1" applyBorder="1" applyAlignment="1">
      <alignment horizontal="center"/>
    </xf>
    <xf numFmtId="4" fontId="6" fillId="0" borderId="7" xfId="0" applyNumberFormat="1" applyFont="1" applyFill="1" applyBorder="1" applyAlignment="1">
      <alignment horizontal="center" wrapText="1"/>
    </xf>
    <xf numFmtId="4" fontId="6" fillId="0" borderId="9" xfId="0" applyNumberFormat="1" applyFont="1" applyFill="1" applyBorder="1" applyAlignment="1">
      <alignment horizontal="center"/>
    </xf>
    <xf numFmtId="4" fontId="6" fillId="4" borderId="9" xfId="0" applyNumberFormat="1" applyFont="1" applyFill="1" applyBorder="1" applyAlignment="1">
      <alignment horizontal="center"/>
    </xf>
    <xf numFmtId="4" fontId="7" fillId="0" borderId="9" xfId="0" applyNumberFormat="1" applyFont="1" applyFill="1" applyBorder="1" applyAlignment="1">
      <alignment horizontal="center"/>
    </xf>
    <xf numFmtId="4" fontId="7" fillId="4" borderId="9" xfId="0" applyNumberFormat="1" applyFont="1" applyFill="1" applyBorder="1" applyAlignment="1">
      <alignment horizontal="center"/>
    </xf>
    <xf numFmtId="0" fontId="4" fillId="0" borderId="1" xfId="0" applyFont="1" applyFill="1" applyBorder="1" applyAlignment="1">
      <alignment horizontal="left" wrapText="1"/>
    </xf>
    <xf numFmtId="0" fontId="3" fillId="0" borderId="1" xfId="0" applyFont="1" applyBorder="1" applyAlignment="1">
      <alignment vertical="center" wrapText="1"/>
    </xf>
    <xf numFmtId="0" fontId="9" fillId="0" borderId="1" xfId="0" applyFont="1" applyBorder="1" applyAlignment="1">
      <alignment horizontal="left"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3" fillId="0" borderId="1" xfId="0" applyFont="1" applyBorder="1" applyAlignment="1">
      <alignment wrapText="1"/>
    </xf>
    <xf numFmtId="0" fontId="4" fillId="5" borderId="5" xfId="0" applyFont="1" applyFill="1" applyBorder="1" applyAlignment="1">
      <alignment horizontal="center"/>
    </xf>
    <xf numFmtId="0" fontId="4" fillId="5" borderId="1" xfId="0" applyFont="1" applyFill="1" applyBorder="1" applyAlignment="1">
      <alignment horizontal="left" wrapText="1"/>
    </xf>
    <xf numFmtId="4" fontId="3" fillId="5" borderId="1" xfId="0" applyNumberFormat="1" applyFont="1" applyFill="1" applyBorder="1" applyAlignment="1">
      <alignment horizontal="center"/>
    </xf>
    <xf numFmtId="4" fontId="3" fillId="5" borderId="9" xfId="0" applyNumberFormat="1" applyFont="1" applyFill="1" applyBorder="1" applyAlignment="1">
      <alignment horizontal="center"/>
    </xf>
    <xf numFmtId="4" fontId="6" fillId="5" borderId="12" xfId="0" applyNumberFormat="1" applyFont="1" applyFill="1" applyBorder="1" applyAlignment="1">
      <alignment horizontal="center"/>
    </xf>
    <xf numFmtId="4" fontId="6" fillId="5" borderId="1" xfId="0" applyNumberFormat="1" applyFont="1" applyFill="1" applyBorder="1" applyAlignment="1">
      <alignment horizontal="center"/>
    </xf>
    <xf numFmtId="4" fontId="6" fillId="5" borderId="9" xfId="0" applyNumberFormat="1" applyFont="1" applyFill="1" applyBorder="1" applyAlignment="1">
      <alignment horizontal="center"/>
    </xf>
    <xf numFmtId="0" fontId="3" fillId="5" borderId="6" xfId="0" applyFont="1" applyFill="1" applyBorder="1" applyAlignment="1">
      <alignment horizontal="center"/>
    </xf>
    <xf numFmtId="0" fontId="3" fillId="5" borderId="2" xfId="0" applyFont="1" applyFill="1" applyBorder="1" applyAlignment="1">
      <alignment horizontal="center" wrapText="1"/>
    </xf>
    <xf numFmtId="4" fontId="3" fillId="5" borderId="2" xfId="0" applyNumberFormat="1" applyFont="1" applyFill="1" applyBorder="1" applyAlignment="1">
      <alignment horizontal="center"/>
    </xf>
    <xf numFmtId="4" fontId="3" fillId="5" borderId="10" xfId="0" applyNumberFormat="1" applyFont="1" applyFill="1" applyBorder="1" applyAlignment="1">
      <alignment horizontal="center"/>
    </xf>
    <xf numFmtId="4" fontId="6" fillId="5" borderId="13" xfId="0" applyNumberFormat="1" applyFont="1" applyFill="1" applyBorder="1" applyAlignment="1">
      <alignment horizontal="center"/>
    </xf>
    <xf numFmtId="4" fontId="6" fillId="5" borderId="2" xfId="0" applyNumberFormat="1" applyFont="1" applyFill="1" applyBorder="1" applyAlignment="1">
      <alignment horizontal="center"/>
    </xf>
    <xf numFmtId="4" fontId="6" fillId="5" borderId="10" xfId="0" applyNumberFormat="1" applyFont="1" applyFill="1" applyBorder="1" applyAlignment="1">
      <alignment horizontal="center"/>
    </xf>
    <xf numFmtId="0" fontId="4" fillId="5" borderId="1" xfId="0" applyFont="1" applyFill="1" applyBorder="1"/>
    <xf numFmtId="0" fontId="5" fillId="5" borderId="1" xfId="0" applyFont="1" applyFill="1" applyBorder="1" applyAlignment="1">
      <alignment horizontal="left" wrapText="1"/>
    </xf>
    <xf numFmtId="4" fontId="3" fillId="5" borderId="1" xfId="0" applyNumberFormat="1" applyFont="1" applyFill="1" applyBorder="1"/>
    <xf numFmtId="4" fontId="6" fillId="5" borderId="1" xfId="0" applyNumberFormat="1" applyFont="1" applyFill="1" applyBorder="1"/>
    <xf numFmtId="0" fontId="4" fillId="0" borderId="1" xfId="0" applyFont="1" applyFill="1" applyBorder="1"/>
    <xf numFmtId="0" fontId="4" fillId="4" borderId="1" xfId="0" applyFont="1" applyFill="1" applyBorder="1"/>
    <xf numFmtId="0" fontId="4" fillId="5" borderId="1" xfId="0" applyFont="1" applyFill="1" applyBorder="1" applyAlignment="1">
      <alignment horizontal="center" wrapText="1"/>
    </xf>
    <xf numFmtId="4" fontId="4" fillId="5" borderId="1" xfId="0" applyNumberFormat="1" applyFont="1" applyFill="1" applyBorder="1" applyAlignment="1">
      <alignment horizontal="center"/>
    </xf>
    <xf numFmtId="4" fontId="7" fillId="5" borderId="1" xfId="0" applyNumberFormat="1" applyFont="1" applyFill="1" applyBorder="1" applyAlignment="1">
      <alignment horizontal="center"/>
    </xf>
    <xf numFmtId="0" fontId="5" fillId="5" borderId="1" xfId="0" applyFont="1" applyFill="1" applyBorder="1" applyAlignment="1">
      <alignment horizontal="center" wrapText="1"/>
    </xf>
    <xf numFmtId="0" fontId="11" fillId="0" borderId="1" xfId="0" applyFont="1" applyBorder="1" applyAlignment="1">
      <alignment vertical="center" wrapText="1"/>
    </xf>
    <xf numFmtId="0" fontId="11" fillId="0" borderId="1" xfId="0" applyFont="1" applyBorder="1" applyAlignment="1">
      <alignment horizontal="justify" vertical="center"/>
    </xf>
    <xf numFmtId="0" fontId="3" fillId="4" borderId="1" xfId="0" applyFont="1" applyFill="1" applyBorder="1"/>
    <xf numFmtId="4" fontId="4" fillId="5" borderId="1" xfId="0" applyNumberFormat="1" applyFont="1" applyFill="1" applyBorder="1"/>
    <xf numFmtId="4" fontId="7" fillId="5" borderId="1" xfId="0" applyNumberFormat="1" applyFont="1" applyFill="1" applyBorder="1"/>
    <xf numFmtId="4" fontId="3" fillId="5" borderId="9" xfId="0" applyNumberFormat="1" applyFont="1" applyFill="1" applyBorder="1"/>
    <xf numFmtId="4" fontId="4" fillId="5" borderId="9" xfId="0" applyNumberFormat="1" applyFont="1" applyFill="1" applyBorder="1" applyAlignment="1">
      <alignment horizontal="center"/>
    </xf>
    <xf numFmtId="4" fontId="4" fillId="5" borderId="9" xfId="0" applyNumberFormat="1" applyFont="1" applyFill="1" applyBorder="1"/>
    <xf numFmtId="4" fontId="6" fillId="5" borderId="12" xfId="0" applyNumberFormat="1" applyFont="1" applyFill="1" applyBorder="1"/>
    <xf numFmtId="4" fontId="7" fillId="5" borderId="12" xfId="0" applyNumberFormat="1" applyFont="1" applyFill="1" applyBorder="1" applyAlignment="1">
      <alignment horizontal="center"/>
    </xf>
    <xf numFmtId="4" fontId="7" fillId="5" borderId="12" xfId="0" applyNumberFormat="1" applyFont="1" applyFill="1" applyBorder="1"/>
    <xf numFmtId="4" fontId="6" fillId="5" borderId="9" xfId="0" applyNumberFormat="1" applyFont="1" applyFill="1" applyBorder="1"/>
    <xf numFmtId="4" fontId="7" fillId="5" borderId="9" xfId="0" applyNumberFormat="1" applyFont="1" applyFill="1" applyBorder="1" applyAlignment="1">
      <alignment horizontal="center"/>
    </xf>
    <xf numFmtId="4" fontId="7" fillId="5" borderId="9" xfId="0" applyNumberFormat="1" applyFont="1" applyFill="1" applyBorder="1"/>
    <xf numFmtId="10" fontId="6" fillId="5" borderId="20" xfId="1" applyNumberFormat="1" applyFont="1" applyFill="1" applyBorder="1" applyAlignment="1">
      <alignment horizontal="center"/>
    </xf>
    <xf numFmtId="10" fontId="6" fillId="5" borderId="21" xfId="1" applyNumberFormat="1" applyFont="1" applyFill="1" applyBorder="1" applyAlignment="1">
      <alignment horizontal="center"/>
    </xf>
    <xf numFmtId="0" fontId="12" fillId="0" borderId="0" xfId="0" applyFont="1" applyFill="1" applyBorder="1" applyAlignment="1">
      <alignment horizontal="center"/>
    </xf>
    <xf numFmtId="4" fontId="6" fillId="6" borderId="1" xfId="0" applyNumberFormat="1" applyFont="1" applyFill="1" applyBorder="1" applyAlignment="1">
      <alignment horizontal="center"/>
    </xf>
    <xf numFmtId="0" fontId="4" fillId="6" borderId="1" xfId="0" applyFont="1" applyFill="1" applyBorder="1"/>
    <xf numFmtId="0" fontId="4" fillId="6" borderId="1" xfId="0" applyFont="1" applyFill="1" applyBorder="1" applyAlignment="1">
      <alignment horizontal="center" wrapText="1"/>
    </xf>
    <xf numFmtId="4" fontId="4" fillId="6" borderId="1" xfId="0" applyNumberFormat="1" applyFont="1" applyFill="1" applyBorder="1" applyAlignment="1">
      <alignment horizontal="center"/>
    </xf>
    <xf numFmtId="4" fontId="4" fillId="6" borderId="9" xfId="0" applyNumberFormat="1" applyFont="1" applyFill="1" applyBorder="1" applyAlignment="1">
      <alignment horizontal="center"/>
    </xf>
    <xf numFmtId="4" fontId="7" fillId="6" borderId="12" xfId="0" applyNumberFormat="1" applyFont="1" applyFill="1" applyBorder="1" applyAlignment="1">
      <alignment horizontal="center"/>
    </xf>
    <xf numFmtId="4" fontId="7" fillId="6" borderId="1" xfId="0" applyNumberFormat="1" applyFont="1" applyFill="1" applyBorder="1" applyAlignment="1">
      <alignment horizontal="center"/>
    </xf>
    <xf numFmtId="4" fontId="7" fillId="6" borderId="9" xfId="0" applyNumberFormat="1" applyFont="1" applyFill="1" applyBorder="1" applyAlignment="1">
      <alignment horizontal="center"/>
    </xf>
    <xf numFmtId="4" fontId="3" fillId="7" borderId="9" xfId="0" applyNumberFormat="1" applyFont="1" applyFill="1" applyBorder="1"/>
    <xf numFmtId="0" fontId="4" fillId="7" borderId="1" xfId="0" applyFont="1" applyFill="1" applyBorder="1"/>
    <xf numFmtId="0" fontId="4" fillId="7" borderId="1" xfId="0" applyFont="1" applyFill="1" applyBorder="1" applyAlignment="1">
      <alignment horizontal="left" wrapText="1"/>
    </xf>
    <xf numFmtId="4" fontId="4" fillId="7" borderId="1" xfId="0" applyNumberFormat="1" applyFont="1" applyFill="1" applyBorder="1" applyAlignment="1">
      <alignment horizontal="center"/>
    </xf>
    <xf numFmtId="4" fontId="4" fillId="7" borderId="9" xfId="0" applyNumberFormat="1" applyFont="1" applyFill="1" applyBorder="1" applyAlignment="1">
      <alignment horizontal="center"/>
    </xf>
    <xf numFmtId="4" fontId="7" fillId="7" borderId="12" xfId="0" applyNumberFormat="1" applyFont="1" applyFill="1" applyBorder="1" applyAlignment="1">
      <alignment horizontal="center"/>
    </xf>
    <xf numFmtId="4" fontId="7" fillId="7" borderId="1" xfId="0" applyNumberFormat="1" applyFont="1" applyFill="1" applyBorder="1" applyAlignment="1">
      <alignment horizontal="center"/>
    </xf>
    <xf numFmtId="4" fontId="7" fillId="7" borderId="9" xfId="0" applyNumberFormat="1" applyFont="1" applyFill="1" applyBorder="1" applyAlignment="1">
      <alignment horizontal="center"/>
    </xf>
    <xf numFmtId="10" fontId="12" fillId="0" borderId="0" xfId="0" applyNumberFormat="1" applyFont="1" applyFill="1" applyBorder="1" applyAlignment="1">
      <alignment horizontal="center"/>
    </xf>
    <xf numFmtId="10" fontId="7" fillId="0" borderId="18" xfId="1" applyNumberFormat="1" applyFont="1" applyFill="1" applyBorder="1" applyAlignment="1">
      <alignment horizontal="center" vertical="center" wrapText="1"/>
    </xf>
    <xf numFmtId="10" fontId="6" fillId="0" borderId="19" xfId="1" applyNumberFormat="1" applyFont="1" applyFill="1" applyBorder="1" applyAlignment="1">
      <alignment horizontal="center"/>
    </xf>
    <xf numFmtId="10" fontId="6" fillId="0" borderId="22" xfId="1" applyNumberFormat="1" applyFont="1" applyFill="1" applyBorder="1" applyAlignment="1">
      <alignment horizontal="center"/>
    </xf>
    <xf numFmtId="10" fontId="6" fillId="5" borderId="12" xfId="1" applyNumberFormat="1" applyFont="1" applyFill="1" applyBorder="1" applyAlignment="1">
      <alignment horizontal="center"/>
    </xf>
    <xf numFmtId="10" fontId="6" fillId="0" borderId="12" xfId="1" applyNumberFormat="1" applyFont="1" applyFill="1" applyBorder="1" applyAlignment="1">
      <alignment horizontal="center"/>
    </xf>
    <xf numFmtId="10" fontId="6" fillId="6" borderId="12" xfId="1" applyNumberFormat="1" applyFont="1" applyFill="1" applyBorder="1" applyAlignment="1">
      <alignment horizontal="center"/>
    </xf>
    <xf numFmtId="10" fontId="6" fillId="7" borderId="12" xfId="1" applyNumberFormat="1" applyFont="1" applyFill="1" applyBorder="1" applyAlignment="1">
      <alignment horizontal="center"/>
    </xf>
    <xf numFmtId="10" fontId="6" fillId="0" borderId="0" xfId="1" applyNumberFormat="1" applyFont="1" applyFill="1" applyBorder="1" applyAlignment="1">
      <alignment horizontal="center"/>
    </xf>
    <xf numFmtId="10" fontId="6" fillId="0" borderId="1" xfId="1" applyNumberFormat="1" applyFont="1" applyBorder="1" applyAlignment="1">
      <alignment horizontal="center"/>
    </xf>
    <xf numFmtId="10" fontId="6" fillId="0" borderId="0" xfId="1" applyNumberFormat="1" applyFont="1" applyBorder="1" applyAlignment="1">
      <alignment horizontal="center"/>
    </xf>
    <xf numFmtId="0" fontId="4" fillId="8" borderId="1" xfId="0" applyFont="1" applyFill="1" applyBorder="1"/>
    <xf numFmtId="0" fontId="4" fillId="8" borderId="1" xfId="0" applyFont="1" applyFill="1" applyBorder="1" applyAlignment="1">
      <alignment horizontal="left" wrapText="1"/>
    </xf>
    <xf numFmtId="4" fontId="3" fillId="8" borderId="1" xfId="0" applyNumberFormat="1" applyFont="1" applyFill="1" applyBorder="1" applyAlignment="1">
      <alignment horizontal="center"/>
    </xf>
    <xf numFmtId="4" fontId="3" fillId="8" borderId="9" xfId="0" applyNumberFormat="1" applyFont="1" applyFill="1" applyBorder="1" applyAlignment="1">
      <alignment horizontal="center"/>
    </xf>
    <xf numFmtId="4" fontId="6" fillId="8" borderId="12" xfId="0" applyNumberFormat="1" applyFont="1" applyFill="1" applyBorder="1" applyAlignment="1">
      <alignment horizontal="center"/>
    </xf>
    <xf numFmtId="4" fontId="6" fillId="8" borderId="1" xfId="0" applyNumberFormat="1" applyFont="1" applyFill="1" applyBorder="1" applyAlignment="1">
      <alignment horizontal="center"/>
    </xf>
    <xf numFmtId="4" fontId="6" fillId="8" borderId="9" xfId="0" applyNumberFormat="1" applyFont="1" applyFill="1" applyBorder="1" applyAlignment="1">
      <alignment horizontal="center"/>
    </xf>
    <xf numFmtId="10" fontId="6" fillId="8" borderId="12" xfId="1" applyNumberFormat="1" applyFont="1" applyFill="1" applyBorder="1" applyAlignment="1">
      <alignment horizontal="center"/>
    </xf>
    <xf numFmtId="0" fontId="4" fillId="8" borderId="1" xfId="0" applyFont="1" applyFill="1" applyBorder="1" applyAlignment="1">
      <alignment horizontal="center" wrapText="1"/>
    </xf>
    <xf numFmtId="4" fontId="4" fillId="8" borderId="1" xfId="0" applyNumberFormat="1" applyFont="1" applyFill="1" applyBorder="1" applyAlignment="1">
      <alignment horizontal="center"/>
    </xf>
    <xf numFmtId="4" fontId="4" fillId="8" borderId="9" xfId="0" applyNumberFormat="1" applyFont="1" applyFill="1" applyBorder="1" applyAlignment="1">
      <alignment horizontal="center"/>
    </xf>
    <xf numFmtId="4" fontId="7" fillId="8" borderId="12" xfId="0" applyNumberFormat="1" applyFont="1" applyFill="1" applyBorder="1" applyAlignment="1">
      <alignment horizontal="center"/>
    </xf>
    <xf numFmtId="4" fontId="7" fillId="8" borderId="1" xfId="0" applyNumberFormat="1" applyFont="1" applyFill="1" applyBorder="1" applyAlignment="1">
      <alignment horizontal="center"/>
    </xf>
    <xf numFmtId="4" fontId="7" fillId="8" borderId="9" xfId="0" applyNumberFormat="1" applyFont="1" applyFill="1" applyBorder="1" applyAlignment="1">
      <alignment horizontal="center"/>
    </xf>
    <xf numFmtId="4" fontId="3" fillId="8" borderId="1" xfId="0" applyNumberFormat="1" applyFont="1" applyFill="1" applyBorder="1"/>
    <xf numFmtId="4" fontId="3" fillId="8" borderId="9" xfId="0" applyNumberFormat="1" applyFont="1" applyFill="1" applyBorder="1"/>
    <xf numFmtId="4" fontId="6" fillId="8" borderId="12" xfId="0" applyNumberFormat="1" applyFont="1" applyFill="1" applyBorder="1"/>
    <xf numFmtId="4" fontId="6" fillId="8" borderId="1" xfId="0" applyNumberFormat="1" applyFont="1" applyFill="1" applyBorder="1"/>
    <xf numFmtId="4" fontId="6" fillId="8" borderId="9" xfId="0" applyNumberFormat="1" applyFont="1" applyFill="1" applyBorder="1"/>
    <xf numFmtId="0" fontId="3" fillId="8" borderId="1" xfId="0" applyFont="1" applyFill="1" applyBorder="1" applyAlignment="1">
      <alignment horizontal="left" wrapText="1"/>
    </xf>
    <xf numFmtId="10" fontId="7" fillId="6" borderId="12" xfId="1" applyNumberFormat="1" applyFont="1" applyFill="1" applyBorder="1" applyAlignment="1">
      <alignment horizontal="center"/>
    </xf>
    <xf numFmtId="10" fontId="6" fillId="0" borderId="0" xfId="0" applyNumberFormat="1" applyFont="1" applyFill="1"/>
    <xf numFmtId="3" fontId="4" fillId="0" borderId="16" xfId="0" applyNumberFormat="1" applyFont="1" applyFill="1" applyBorder="1" applyAlignment="1">
      <alignment horizontal="center" vertical="center"/>
    </xf>
    <xf numFmtId="3" fontId="7" fillId="0" borderId="17" xfId="0" applyNumberFormat="1" applyFont="1" applyFill="1" applyBorder="1" applyAlignment="1">
      <alignment horizontal="center" vertical="center"/>
    </xf>
    <xf numFmtId="3" fontId="7" fillId="0" borderId="16" xfId="0" applyNumberFormat="1" applyFont="1" applyFill="1" applyBorder="1" applyAlignment="1">
      <alignment horizontal="center" vertical="center"/>
    </xf>
    <xf numFmtId="0" fontId="4" fillId="0" borderId="15" xfId="0" applyFont="1" applyFill="1" applyBorder="1" applyAlignment="1">
      <alignment horizontal="center" vertical="center"/>
    </xf>
    <xf numFmtId="0" fontId="4" fillId="0" borderId="16" xfId="0" applyFont="1" applyFill="1" applyBorder="1" applyAlignment="1">
      <alignment horizontal="center" vertical="center"/>
    </xf>
    <xf numFmtId="0" fontId="12" fillId="0" borderId="0" xfId="0" applyFont="1" applyFill="1" applyBorder="1" applyAlignment="1">
      <alignment horizontal="center"/>
    </xf>
  </cellXfs>
  <cellStyles count="2">
    <cellStyle name="Comma" xfId="1" builtinId="3"/>
    <cellStyle name="Normal" xfId="0" builtinId="0"/>
  </cellStyles>
  <dxfs count="0"/>
  <tableStyles count="0" defaultTableStyle="TableStyleMedium9" defaultPivotStyle="PivotStyleLight16"/>
  <colors>
    <mruColors>
      <color rgb="FFC5FFFF"/>
      <color rgb="FFD8D8D8"/>
      <color rgb="FFB6DDE8"/>
    </mru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T353"/>
  <sheetViews>
    <sheetView tabSelected="1" view="pageBreakPreview" zoomScaleNormal="100" zoomScaleSheetLayoutView="100" workbookViewId="0">
      <pane ySplit="3" topLeftCell="A4" activePane="bottomLeft" state="frozen"/>
      <selection pane="bottomLeft" sqref="A1:K1"/>
    </sheetView>
  </sheetViews>
  <sheetFormatPr defaultColWidth="9.1328125" defaultRowHeight="12.75"/>
  <cols>
    <col min="1" max="1" width="9.1328125" style="5" customWidth="1"/>
    <col min="2" max="2" width="39.1328125" style="5" customWidth="1"/>
    <col min="3" max="3" width="10.265625" style="10" bestFit="1" customWidth="1"/>
    <col min="4" max="4" width="12.73046875" style="10" bestFit="1" customWidth="1"/>
    <col min="5" max="5" width="9.59765625" style="10" bestFit="1" customWidth="1"/>
    <col min="6" max="6" width="11.73046875" style="10" bestFit="1" customWidth="1"/>
    <col min="7" max="7" width="10.1328125" style="16" bestFit="1" customWidth="1"/>
    <col min="8" max="8" width="12.73046875" style="16" bestFit="1" customWidth="1"/>
    <col min="9" max="9" width="9.59765625" style="16" bestFit="1" customWidth="1"/>
    <col min="10" max="10" width="11.73046875" style="16" bestFit="1" customWidth="1"/>
    <col min="11" max="11" width="14.1328125" style="142" customWidth="1"/>
    <col min="12" max="12" width="21" style="30" customWidth="1"/>
    <col min="13" max="13" width="9.1328125" style="30" customWidth="1"/>
    <col min="14" max="14" width="12.265625" style="30" customWidth="1"/>
    <col min="15" max="15" width="13.3984375" style="30" customWidth="1"/>
    <col min="16" max="16" width="18.86328125" style="30" customWidth="1"/>
    <col min="17" max="17" width="9.1328125" style="30" customWidth="1"/>
    <col min="18" max="18" width="23" style="30" customWidth="1"/>
    <col min="19" max="46" width="9.1328125" style="30" customWidth="1"/>
    <col min="47" max="16384" width="9.1328125" style="39"/>
  </cols>
  <sheetData>
    <row r="1" spans="1:46" ht="17.649999999999999">
      <c r="A1" s="170" t="s">
        <v>206</v>
      </c>
      <c r="B1" s="170"/>
      <c r="C1" s="170"/>
      <c r="D1" s="170"/>
      <c r="E1" s="170"/>
      <c r="F1" s="170"/>
      <c r="G1" s="170"/>
      <c r="H1" s="170"/>
      <c r="I1" s="170"/>
      <c r="J1" s="170"/>
      <c r="K1" s="170"/>
    </row>
    <row r="2" spans="1:46" ht="18" thickBot="1">
      <c r="A2" s="115"/>
      <c r="B2" s="115"/>
      <c r="C2" s="115"/>
      <c r="D2" s="115"/>
      <c r="E2" s="115"/>
      <c r="F2" s="115"/>
      <c r="G2" s="115"/>
      <c r="H2" s="115"/>
      <c r="I2" s="115"/>
      <c r="J2" s="115"/>
      <c r="K2" s="132"/>
    </row>
    <row r="3" spans="1:46" ht="28.5" customHeight="1" thickBot="1">
      <c r="A3" s="168" t="s">
        <v>151</v>
      </c>
      <c r="B3" s="169"/>
      <c r="C3" s="165" t="s">
        <v>132</v>
      </c>
      <c r="D3" s="165"/>
      <c r="E3" s="165"/>
      <c r="F3" s="165"/>
      <c r="G3" s="166" t="s">
        <v>133</v>
      </c>
      <c r="H3" s="167"/>
      <c r="I3" s="167"/>
      <c r="J3" s="167"/>
      <c r="K3" s="133" t="s">
        <v>147</v>
      </c>
    </row>
    <row r="4" spans="1:46" ht="25.5">
      <c r="A4" s="44" t="s">
        <v>16</v>
      </c>
      <c r="B4" s="13" t="s">
        <v>2</v>
      </c>
      <c r="C4" s="14" t="s">
        <v>3</v>
      </c>
      <c r="D4" s="14" t="s">
        <v>4</v>
      </c>
      <c r="E4" s="14" t="s">
        <v>81</v>
      </c>
      <c r="F4" s="50" t="s">
        <v>145</v>
      </c>
      <c r="G4" s="56" t="s">
        <v>3</v>
      </c>
      <c r="H4" s="17" t="s">
        <v>4</v>
      </c>
      <c r="I4" s="17" t="s">
        <v>81</v>
      </c>
      <c r="J4" s="63" t="s">
        <v>146</v>
      </c>
      <c r="K4" s="134"/>
    </row>
    <row r="5" spans="1:46" ht="13.15">
      <c r="A5" s="75" t="s">
        <v>17</v>
      </c>
      <c r="B5" s="76" t="s">
        <v>8</v>
      </c>
      <c r="C5" s="77">
        <f>C52</f>
        <v>61000</v>
      </c>
      <c r="D5" s="77">
        <f>D52</f>
        <v>431000</v>
      </c>
      <c r="E5" s="77">
        <v>0</v>
      </c>
      <c r="F5" s="78">
        <f>C5+D5+E5</f>
        <v>492000</v>
      </c>
      <c r="G5" s="79">
        <f>G52</f>
        <v>61500</v>
      </c>
      <c r="H5" s="80">
        <f>H52</f>
        <v>429880.53</v>
      </c>
      <c r="I5" s="80">
        <v>0</v>
      </c>
      <c r="J5" s="81">
        <f>G5+H5+I5</f>
        <v>491380.53</v>
      </c>
      <c r="K5" s="113">
        <f t="shared" ref="K5:K14" si="0">J5/F5</f>
        <v>0.99874091463414638</v>
      </c>
    </row>
    <row r="6" spans="1:46" ht="13.15">
      <c r="A6" s="75" t="s">
        <v>18</v>
      </c>
      <c r="B6" s="76" t="s">
        <v>9</v>
      </c>
      <c r="C6" s="77">
        <f>C80</f>
        <v>38700</v>
      </c>
      <c r="D6" s="77">
        <f>D80</f>
        <v>119912.5</v>
      </c>
      <c r="E6" s="77">
        <f>E80</f>
        <v>0</v>
      </c>
      <c r="F6" s="78">
        <f t="shared" ref="F6:F13" si="1">C6+D6+E6</f>
        <v>158612.5</v>
      </c>
      <c r="G6" s="79">
        <f>G80</f>
        <v>41670.480000000003</v>
      </c>
      <c r="H6" s="80">
        <f>H80</f>
        <v>105098.02</v>
      </c>
      <c r="I6" s="80">
        <f>I80</f>
        <v>0</v>
      </c>
      <c r="J6" s="81">
        <f t="shared" ref="J6:J11" si="2">G6+H6+I6</f>
        <v>146768.5</v>
      </c>
      <c r="K6" s="113">
        <f t="shared" si="0"/>
        <v>0.92532744897155017</v>
      </c>
    </row>
    <row r="7" spans="1:46" ht="39.4">
      <c r="A7" s="75" t="s">
        <v>19</v>
      </c>
      <c r="B7" s="76" t="s">
        <v>10</v>
      </c>
      <c r="C7" s="77">
        <f>C137</f>
        <v>127907.5</v>
      </c>
      <c r="D7" s="77">
        <f>D137</f>
        <v>63287.5</v>
      </c>
      <c r="E7" s="77">
        <f>E137</f>
        <v>0</v>
      </c>
      <c r="F7" s="78">
        <f t="shared" si="1"/>
        <v>191195</v>
      </c>
      <c r="G7" s="79">
        <f>G137</f>
        <v>114738.06000000001</v>
      </c>
      <c r="H7" s="80">
        <f>H137</f>
        <v>85578.04</v>
      </c>
      <c r="I7" s="80">
        <f>I137</f>
        <v>0</v>
      </c>
      <c r="J7" s="81">
        <f t="shared" si="2"/>
        <v>200316.1</v>
      </c>
      <c r="K7" s="113">
        <f t="shared" si="0"/>
        <v>1.047705745443134</v>
      </c>
    </row>
    <row r="8" spans="1:46" ht="26.25">
      <c r="A8" s="75" t="s">
        <v>20</v>
      </c>
      <c r="B8" s="76" t="s">
        <v>11</v>
      </c>
      <c r="C8" s="77">
        <f>C222</f>
        <v>35775</v>
      </c>
      <c r="D8" s="77">
        <f>D222</f>
        <v>20750</v>
      </c>
      <c r="E8" s="77">
        <f t="shared" ref="E8:E13" si="3">E56</f>
        <v>0</v>
      </c>
      <c r="F8" s="78">
        <f t="shared" si="1"/>
        <v>56525</v>
      </c>
      <c r="G8" s="79">
        <f>G222</f>
        <v>44184.320000000007</v>
      </c>
      <c r="H8" s="80">
        <f>H222</f>
        <v>25776.670000000002</v>
      </c>
      <c r="I8" s="80">
        <f t="shared" ref="I8:I13" si="4">I56</f>
        <v>0</v>
      </c>
      <c r="J8" s="81">
        <f t="shared" si="2"/>
        <v>69960.990000000005</v>
      </c>
      <c r="K8" s="113">
        <f t="shared" si="0"/>
        <v>1.2376999557717825</v>
      </c>
    </row>
    <row r="9" spans="1:46" ht="13.15">
      <c r="A9" s="75" t="s">
        <v>21</v>
      </c>
      <c r="B9" s="76" t="s">
        <v>12</v>
      </c>
      <c r="C9" s="77">
        <f>C259</f>
        <v>61000</v>
      </c>
      <c r="D9" s="77">
        <f>D259</f>
        <v>8800</v>
      </c>
      <c r="E9" s="77">
        <f t="shared" si="3"/>
        <v>0</v>
      </c>
      <c r="F9" s="78">
        <f t="shared" si="1"/>
        <v>69800</v>
      </c>
      <c r="G9" s="79">
        <f>G259</f>
        <v>3689.12</v>
      </c>
      <c r="H9" s="80">
        <f>H259</f>
        <v>4273.55</v>
      </c>
      <c r="I9" s="80">
        <f t="shared" si="4"/>
        <v>0</v>
      </c>
      <c r="J9" s="81">
        <f t="shared" si="2"/>
        <v>7962.67</v>
      </c>
      <c r="K9" s="113">
        <f t="shared" si="0"/>
        <v>0.11407836676217765</v>
      </c>
    </row>
    <row r="10" spans="1:46" ht="26.25">
      <c r="A10" s="75" t="s">
        <v>22</v>
      </c>
      <c r="B10" s="76" t="s">
        <v>211</v>
      </c>
      <c r="C10" s="77">
        <f>C301</f>
        <v>86650</v>
      </c>
      <c r="D10" s="77">
        <f>D301</f>
        <v>23000</v>
      </c>
      <c r="E10" s="77">
        <f t="shared" si="3"/>
        <v>0</v>
      </c>
      <c r="F10" s="78">
        <f t="shared" si="1"/>
        <v>109650</v>
      </c>
      <c r="G10" s="79">
        <f>G301</f>
        <v>100709.26</v>
      </c>
      <c r="H10" s="80">
        <f>H301</f>
        <v>23988.129999999997</v>
      </c>
      <c r="I10" s="80">
        <f t="shared" si="4"/>
        <v>0</v>
      </c>
      <c r="J10" s="81">
        <f t="shared" si="2"/>
        <v>124697.38999999998</v>
      </c>
      <c r="K10" s="113">
        <f t="shared" si="0"/>
        <v>1.1372310989512082</v>
      </c>
    </row>
    <row r="11" spans="1:46" ht="13.15">
      <c r="A11" s="75" t="s">
        <v>23</v>
      </c>
      <c r="B11" s="76" t="s">
        <v>13</v>
      </c>
      <c r="C11" s="77">
        <f>C307</f>
        <v>6000</v>
      </c>
      <c r="D11" s="77">
        <f>D307</f>
        <v>0</v>
      </c>
      <c r="E11" s="77">
        <f t="shared" si="3"/>
        <v>0</v>
      </c>
      <c r="F11" s="78">
        <f t="shared" si="1"/>
        <v>6000</v>
      </c>
      <c r="G11" s="79">
        <f>G307</f>
        <v>4114.22</v>
      </c>
      <c r="H11" s="80">
        <f>H307</f>
        <v>0</v>
      </c>
      <c r="I11" s="80">
        <f t="shared" si="4"/>
        <v>0</v>
      </c>
      <c r="J11" s="81">
        <f t="shared" si="2"/>
        <v>4114.22</v>
      </c>
      <c r="K11" s="113">
        <f t="shared" si="0"/>
        <v>0.68570333333333333</v>
      </c>
    </row>
    <row r="12" spans="1:46" ht="26.25">
      <c r="A12" s="75" t="s">
        <v>24</v>
      </c>
      <c r="B12" s="76" t="s">
        <v>14</v>
      </c>
      <c r="C12" s="77">
        <f>C317</f>
        <v>33287.5</v>
      </c>
      <c r="D12" s="77">
        <f>D317</f>
        <v>0</v>
      </c>
      <c r="E12" s="77">
        <f t="shared" si="3"/>
        <v>0</v>
      </c>
      <c r="F12" s="78">
        <f>C12+D12+E12</f>
        <v>33287.5</v>
      </c>
      <c r="G12" s="79">
        <f>G317</f>
        <v>0</v>
      </c>
      <c r="H12" s="80">
        <f>H317</f>
        <v>54185.14</v>
      </c>
      <c r="I12" s="80">
        <f t="shared" si="4"/>
        <v>0</v>
      </c>
      <c r="J12" s="81">
        <f>G12+H12+I12</f>
        <v>54185.14</v>
      </c>
      <c r="K12" s="113">
        <f t="shared" si="0"/>
        <v>1.6277924145700338</v>
      </c>
    </row>
    <row r="13" spans="1:46" ht="39.4">
      <c r="A13" s="75" t="s">
        <v>25</v>
      </c>
      <c r="B13" s="76" t="s">
        <v>15</v>
      </c>
      <c r="C13" s="77">
        <f>C329</f>
        <v>5500</v>
      </c>
      <c r="D13" s="77">
        <f>D329</f>
        <v>0</v>
      </c>
      <c r="E13" s="77">
        <f t="shared" si="3"/>
        <v>0</v>
      </c>
      <c r="F13" s="78">
        <f t="shared" si="1"/>
        <v>5500</v>
      </c>
      <c r="G13" s="79">
        <f>G329</f>
        <v>0</v>
      </c>
      <c r="H13" s="80">
        <f>H329</f>
        <v>0</v>
      </c>
      <c r="I13" s="80">
        <f t="shared" si="4"/>
        <v>0</v>
      </c>
      <c r="J13" s="81">
        <f>G13+H13+I13</f>
        <v>0</v>
      </c>
      <c r="K13" s="113">
        <f t="shared" si="0"/>
        <v>0</v>
      </c>
    </row>
    <row r="14" spans="1:46" ht="13.15" thickBot="1">
      <c r="A14" s="82"/>
      <c r="B14" s="83" t="s">
        <v>5</v>
      </c>
      <c r="C14" s="84">
        <f t="shared" ref="C14:J14" si="5">SUM(C5:C13)</f>
        <v>455820</v>
      </c>
      <c r="D14" s="84">
        <f t="shared" si="5"/>
        <v>666750</v>
      </c>
      <c r="E14" s="84">
        <f t="shared" si="5"/>
        <v>0</v>
      </c>
      <c r="F14" s="85">
        <f t="shared" si="5"/>
        <v>1122570</v>
      </c>
      <c r="G14" s="86">
        <f t="shared" si="5"/>
        <v>370605.46</v>
      </c>
      <c r="H14" s="87">
        <f t="shared" si="5"/>
        <v>728780.08000000019</v>
      </c>
      <c r="I14" s="87">
        <f t="shared" si="5"/>
        <v>0</v>
      </c>
      <c r="J14" s="88">
        <f t="shared" si="5"/>
        <v>1099385.54</v>
      </c>
      <c r="K14" s="114">
        <f t="shared" si="0"/>
        <v>0.97934698058918379</v>
      </c>
    </row>
    <row r="15" spans="1:46">
      <c r="C15" s="15"/>
      <c r="D15" s="15"/>
      <c r="E15" s="15"/>
      <c r="F15" s="15"/>
      <c r="G15" s="58"/>
      <c r="H15" s="59"/>
      <c r="I15" s="59"/>
      <c r="J15" s="59"/>
      <c r="K15" s="135"/>
    </row>
    <row r="16" spans="1:46" s="46" customFormat="1" ht="26.25">
      <c r="A16" s="89" t="s">
        <v>17</v>
      </c>
      <c r="B16" s="90" t="s">
        <v>150</v>
      </c>
      <c r="C16" s="91"/>
      <c r="D16" s="91"/>
      <c r="E16" s="91"/>
      <c r="F16" s="104"/>
      <c r="G16" s="107"/>
      <c r="H16" s="92"/>
      <c r="I16" s="92"/>
      <c r="J16" s="110"/>
      <c r="K16" s="136"/>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row>
    <row r="17" spans="1:46" s="46" customFormat="1" ht="13.15">
      <c r="A17" s="143" t="s">
        <v>26</v>
      </c>
      <c r="B17" s="144" t="s">
        <v>27</v>
      </c>
      <c r="C17" s="145"/>
      <c r="D17" s="145"/>
      <c r="E17" s="145"/>
      <c r="F17" s="146"/>
      <c r="G17" s="147"/>
      <c r="H17" s="148"/>
      <c r="I17" s="145"/>
      <c r="J17" s="149"/>
      <c r="K17" s="150"/>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row>
    <row r="18" spans="1:46" s="46" customFormat="1" ht="191.25">
      <c r="A18" s="93"/>
      <c r="B18" s="47" t="s">
        <v>139</v>
      </c>
      <c r="C18" s="2"/>
      <c r="D18" s="2"/>
      <c r="E18" s="2"/>
      <c r="F18" s="52"/>
      <c r="G18" s="57"/>
      <c r="H18" s="18"/>
      <c r="I18" s="18"/>
      <c r="J18" s="64"/>
      <c r="K18" s="137"/>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row>
    <row r="19" spans="1:46" s="27" customFormat="1" ht="13.15">
      <c r="A19" s="94"/>
      <c r="B19" s="20" t="s">
        <v>28</v>
      </c>
      <c r="C19" s="21">
        <v>61000</v>
      </c>
      <c r="D19" s="21">
        <v>272500</v>
      </c>
      <c r="E19" s="21">
        <v>0</v>
      </c>
      <c r="F19" s="53">
        <f>C19+D19</f>
        <v>333500</v>
      </c>
      <c r="G19" s="60">
        <v>61500</v>
      </c>
      <c r="H19" s="22">
        <v>272841.58</v>
      </c>
      <c r="I19" s="22">
        <v>0</v>
      </c>
      <c r="J19" s="65">
        <f>G19+H19</f>
        <v>334341.58</v>
      </c>
      <c r="K19" s="138">
        <f>J19/F19</f>
        <v>1.0025234782608696</v>
      </c>
      <c r="L19" s="26"/>
      <c r="M19" s="26"/>
      <c r="N19" s="26"/>
      <c r="O19" s="26"/>
      <c r="P19" s="26"/>
      <c r="Q19" s="26"/>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row>
    <row r="20" spans="1:46" s="27" customFormat="1" ht="13.15">
      <c r="A20" s="94"/>
      <c r="B20" s="20" t="s">
        <v>29</v>
      </c>
      <c r="C20" s="21">
        <v>0</v>
      </c>
      <c r="D20" s="21">
        <v>59000</v>
      </c>
      <c r="E20" s="21">
        <v>0</v>
      </c>
      <c r="F20" s="53">
        <f>C20+D20</f>
        <v>59000</v>
      </c>
      <c r="G20" s="60">
        <v>0</v>
      </c>
      <c r="H20" s="22">
        <v>57276</v>
      </c>
      <c r="I20" s="116">
        <v>0</v>
      </c>
      <c r="J20" s="65">
        <f>G20+H20</f>
        <v>57276</v>
      </c>
      <c r="K20" s="138">
        <f>J20/F20</f>
        <v>0.97077966101694912</v>
      </c>
      <c r="L20" s="26"/>
      <c r="M20" s="26"/>
      <c r="N20" s="26"/>
      <c r="O20" s="26"/>
      <c r="P20" s="26"/>
      <c r="Q20" s="26"/>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row>
    <row r="21" spans="1:46" s="27" customFormat="1" ht="13.15">
      <c r="A21" s="94"/>
      <c r="B21" s="20" t="s">
        <v>30</v>
      </c>
      <c r="C21" s="21">
        <v>0</v>
      </c>
      <c r="D21" s="21">
        <v>69000</v>
      </c>
      <c r="E21" s="21">
        <v>0</v>
      </c>
      <c r="F21" s="53">
        <f>C21+D21</f>
        <v>69000</v>
      </c>
      <c r="G21" s="60">
        <v>0</v>
      </c>
      <c r="H21" s="22">
        <v>68737.850000000006</v>
      </c>
      <c r="I21" s="22">
        <v>0</v>
      </c>
      <c r="J21" s="65">
        <f>G21+H21</f>
        <v>68737.850000000006</v>
      </c>
      <c r="K21" s="138">
        <f>J21/F21</f>
        <v>0.99620072463768128</v>
      </c>
      <c r="L21" s="26"/>
      <c r="M21" s="26"/>
      <c r="N21" s="26"/>
      <c r="O21" s="26"/>
      <c r="P21" s="26"/>
      <c r="Q21" s="26"/>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row>
    <row r="22" spans="1:46" s="27" customFormat="1" ht="13.15">
      <c r="A22" s="94"/>
      <c r="B22" s="20" t="s">
        <v>31</v>
      </c>
      <c r="C22" s="21">
        <v>0</v>
      </c>
      <c r="D22" s="21">
        <v>30000</v>
      </c>
      <c r="E22" s="21">
        <v>0</v>
      </c>
      <c r="F22" s="53">
        <f>C22+D22</f>
        <v>30000</v>
      </c>
      <c r="G22" s="60">
        <v>0</v>
      </c>
      <c r="H22" s="22">
        <v>30701.4</v>
      </c>
      <c r="I22" s="22">
        <v>0</v>
      </c>
      <c r="J22" s="65">
        <f>G22+H22</f>
        <v>30701.4</v>
      </c>
      <c r="K22" s="138">
        <f>J22/F22</f>
        <v>1.02338</v>
      </c>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row>
    <row r="23" spans="1:46" s="27" customFormat="1" ht="13.15">
      <c r="A23" s="94"/>
      <c r="B23" s="23" t="s">
        <v>5</v>
      </c>
      <c r="C23" s="24">
        <f>SUM(C19:C22)</f>
        <v>61000</v>
      </c>
      <c r="D23" s="24">
        <f>SUM(D19:D22)</f>
        <v>430500</v>
      </c>
      <c r="E23" s="24">
        <v>0</v>
      </c>
      <c r="F23" s="55">
        <f>SUM(F19:F22)</f>
        <v>491500</v>
      </c>
      <c r="G23" s="62">
        <f>SUM(G19:G22)</f>
        <v>61500</v>
      </c>
      <c r="H23" s="25">
        <f>SUM(H19:H22)</f>
        <v>429556.83000000007</v>
      </c>
      <c r="I23" s="25">
        <v>0</v>
      </c>
      <c r="J23" s="67">
        <f>SUM(J19:J22)</f>
        <v>491056.83000000007</v>
      </c>
      <c r="K23" s="163">
        <f>J23/F23</f>
        <v>0.99909833163784345</v>
      </c>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row>
    <row r="24" spans="1:46" s="46" customFormat="1" ht="13.15">
      <c r="A24" s="143" t="s">
        <v>32</v>
      </c>
      <c r="B24" s="144" t="s">
        <v>86</v>
      </c>
      <c r="C24" s="145"/>
      <c r="D24" s="145"/>
      <c r="E24" s="145"/>
      <c r="F24" s="146"/>
      <c r="G24" s="147"/>
      <c r="H24" s="148"/>
      <c r="I24" s="148"/>
      <c r="J24" s="149"/>
      <c r="K24" s="150"/>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row>
    <row r="25" spans="1:46" s="46" customFormat="1" ht="38.25">
      <c r="A25" s="93"/>
      <c r="B25" s="47" t="s">
        <v>104</v>
      </c>
      <c r="C25" s="2"/>
      <c r="D25" s="2"/>
      <c r="E25" s="2"/>
      <c r="F25" s="52"/>
      <c r="G25" s="57"/>
      <c r="H25" s="18"/>
      <c r="I25" s="18"/>
      <c r="J25" s="64"/>
      <c r="K25" s="137"/>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row>
    <row r="26" spans="1:46" s="27" customFormat="1" ht="13.15">
      <c r="A26" s="94"/>
      <c r="B26" s="20" t="s">
        <v>28</v>
      </c>
      <c r="C26" s="21">
        <v>0</v>
      </c>
      <c r="D26" s="21">
        <v>500</v>
      </c>
      <c r="E26" s="21">
        <v>0</v>
      </c>
      <c r="F26" s="53">
        <f>C26+D26+E26</f>
        <v>500</v>
      </c>
      <c r="G26" s="60">
        <v>0</v>
      </c>
      <c r="H26" s="22">
        <v>323.7</v>
      </c>
      <c r="I26" s="22">
        <v>0</v>
      </c>
      <c r="J26" s="65">
        <f>G26+H26+I26</f>
        <v>323.7</v>
      </c>
      <c r="K26" s="138">
        <f>J26/F26</f>
        <v>0.64739999999999998</v>
      </c>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row>
    <row r="27" spans="1:46" s="27" customFormat="1" ht="13.15">
      <c r="A27" s="94"/>
      <c r="B27" s="20" t="s">
        <v>29</v>
      </c>
      <c r="C27" s="21">
        <v>0</v>
      </c>
      <c r="D27" s="21">
        <v>0</v>
      </c>
      <c r="E27" s="21">
        <v>0</v>
      </c>
      <c r="F27" s="53">
        <f>C27+D27+E27</f>
        <v>0</v>
      </c>
      <c r="G27" s="60">
        <v>0</v>
      </c>
      <c r="H27" s="22">
        <v>0</v>
      </c>
      <c r="I27" s="22">
        <v>0</v>
      </c>
      <c r="J27" s="65">
        <f>G27+H27+I27</f>
        <v>0</v>
      </c>
      <c r="K27" s="138">
        <v>0</v>
      </c>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row>
    <row r="28" spans="1:46" s="27" customFormat="1" ht="13.15">
      <c r="A28" s="94"/>
      <c r="B28" s="20" t="s">
        <v>30</v>
      </c>
      <c r="C28" s="21">
        <v>0</v>
      </c>
      <c r="D28" s="21">
        <v>0</v>
      </c>
      <c r="E28" s="21">
        <v>0</v>
      </c>
      <c r="F28" s="53">
        <f>C28+D28+E28</f>
        <v>0</v>
      </c>
      <c r="G28" s="60">
        <v>0</v>
      </c>
      <c r="H28" s="22">
        <v>0</v>
      </c>
      <c r="I28" s="22">
        <v>0</v>
      </c>
      <c r="J28" s="65">
        <f>G28+H28+I28</f>
        <v>0</v>
      </c>
      <c r="K28" s="138">
        <v>0</v>
      </c>
      <c r="L28" s="26"/>
      <c r="M28" s="26"/>
      <c r="N28" s="26"/>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row>
    <row r="29" spans="1:46" s="27" customFormat="1" ht="13.15">
      <c r="A29" s="94"/>
      <c r="B29" s="20" t="s">
        <v>31</v>
      </c>
      <c r="C29" s="21">
        <v>0</v>
      </c>
      <c r="D29" s="21">
        <v>0</v>
      </c>
      <c r="E29" s="21">
        <v>0</v>
      </c>
      <c r="F29" s="53">
        <f>C29+D29+E29</f>
        <v>0</v>
      </c>
      <c r="G29" s="60">
        <v>0</v>
      </c>
      <c r="H29" s="22">
        <v>0</v>
      </c>
      <c r="I29" s="22">
        <v>0</v>
      </c>
      <c r="J29" s="65">
        <f>G29+H29+I29</f>
        <v>0</v>
      </c>
      <c r="K29" s="138">
        <v>0</v>
      </c>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row>
    <row r="30" spans="1:46" s="27" customFormat="1" ht="13.15">
      <c r="A30" s="94"/>
      <c r="B30" s="23" t="s">
        <v>5</v>
      </c>
      <c r="C30" s="24">
        <f t="shared" ref="C30:J30" si="6">SUM(C26:C29)</f>
        <v>0</v>
      </c>
      <c r="D30" s="24">
        <f t="shared" si="6"/>
        <v>500</v>
      </c>
      <c r="E30" s="24">
        <f t="shared" si="6"/>
        <v>0</v>
      </c>
      <c r="F30" s="55">
        <f t="shared" si="6"/>
        <v>500</v>
      </c>
      <c r="G30" s="62">
        <f t="shared" si="6"/>
        <v>0</v>
      </c>
      <c r="H30" s="25">
        <f t="shared" si="6"/>
        <v>323.7</v>
      </c>
      <c r="I30" s="25">
        <f t="shared" si="6"/>
        <v>0</v>
      </c>
      <c r="J30" s="67">
        <f t="shared" si="6"/>
        <v>323.7</v>
      </c>
      <c r="K30" s="163">
        <f>J30/F30</f>
        <v>0.64739999999999998</v>
      </c>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row>
    <row r="31" spans="1:46" s="46" customFormat="1" ht="13.15">
      <c r="A31" s="143" t="s">
        <v>33</v>
      </c>
      <c r="B31" s="144" t="s">
        <v>34</v>
      </c>
      <c r="C31" s="145"/>
      <c r="D31" s="145"/>
      <c r="E31" s="145"/>
      <c r="F31" s="146"/>
      <c r="G31" s="147"/>
      <c r="H31" s="148"/>
      <c r="I31" s="148"/>
      <c r="J31" s="149"/>
      <c r="K31" s="150"/>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row>
    <row r="32" spans="1:46" s="46" customFormat="1" ht="25.9">
      <c r="A32" s="93"/>
      <c r="B32" s="38" t="s">
        <v>207</v>
      </c>
      <c r="C32" s="2"/>
      <c r="D32" s="2"/>
      <c r="E32" s="2"/>
      <c r="F32" s="52"/>
      <c r="G32" s="57"/>
      <c r="H32" s="18"/>
      <c r="I32" s="18"/>
      <c r="J32" s="64"/>
      <c r="K32" s="137"/>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row>
    <row r="33" spans="1:46" s="27" customFormat="1" ht="13.15">
      <c r="A33" s="94"/>
      <c r="B33" s="20" t="s">
        <v>28</v>
      </c>
      <c r="C33" s="21">
        <v>0</v>
      </c>
      <c r="D33" s="21">
        <v>0</v>
      </c>
      <c r="E33" s="21">
        <v>0</v>
      </c>
      <c r="F33" s="53">
        <f>C33+D33</f>
        <v>0</v>
      </c>
      <c r="G33" s="60">
        <v>0</v>
      </c>
      <c r="H33" s="22">
        <v>0</v>
      </c>
      <c r="I33" s="22">
        <v>0</v>
      </c>
      <c r="J33" s="65">
        <f>G33+H33</f>
        <v>0</v>
      </c>
      <c r="K33" s="138">
        <v>0</v>
      </c>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row>
    <row r="34" spans="1:46" s="27" customFormat="1" ht="13.15">
      <c r="A34" s="94"/>
      <c r="B34" s="20" t="s">
        <v>29</v>
      </c>
      <c r="C34" s="21">
        <v>0</v>
      </c>
      <c r="D34" s="21">
        <v>0</v>
      </c>
      <c r="E34" s="21">
        <v>0</v>
      </c>
      <c r="F34" s="53">
        <f>C34+D34</f>
        <v>0</v>
      </c>
      <c r="G34" s="60">
        <v>0</v>
      </c>
      <c r="H34" s="22">
        <v>0</v>
      </c>
      <c r="I34" s="22">
        <v>0</v>
      </c>
      <c r="J34" s="65">
        <f>G34+H34</f>
        <v>0</v>
      </c>
      <c r="K34" s="138">
        <v>0</v>
      </c>
      <c r="L34" s="26"/>
      <c r="M34" s="26"/>
      <c r="N34" s="26"/>
      <c r="O34" s="26"/>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row>
    <row r="35" spans="1:46" s="27" customFormat="1" ht="13.15">
      <c r="A35" s="94"/>
      <c r="B35" s="20" t="s">
        <v>30</v>
      </c>
      <c r="C35" s="21">
        <v>0</v>
      </c>
      <c r="D35" s="21">
        <v>0</v>
      </c>
      <c r="E35" s="21">
        <v>0</v>
      </c>
      <c r="F35" s="53">
        <f>C35+D35</f>
        <v>0</v>
      </c>
      <c r="G35" s="60">
        <v>0</v>
      </c>
      <c r="H35" s="22">
        <v>0</v>
      </c>
      <c r="I35" s="22">
        <v>0</v>
      </c>
      <c r="J35" s="65">
        <f>G35+H35</f>
        <v>0</v>
      </c>
      <c r="K35" s="138">
        <v>0</v>
      </c>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row>
    <row r="36" spans="1:46" s="27" customFormat="1" ht="13.15">
      <c r="A36" s="94"/>
      <c r="B36" s="20" t="s">
        <v>31</v>
      </c>
      <c r="C36" s="21">
        <v>0</v>
      </c>
      <c r="D36" s="21">
        <v>0</v>
      </c>
      <c r="E36" s="21">
        <v>0</v>
      </c>
      <c r="F36" s="53">
        <f>C36+D36</f>
        <v>0</v>
      </c>
      <c r="G36" s="60">
        <v>0</v>
      </c>
      <c r="H36" s="22">
        <v>0</v>
      </c>
      <c r="I36" s="22">
        <v>0</v>
      </c>
      <c r="J36" s="65">
        <f>G36+H36</f>
        <v>0</v>
      </c>
      <c r="K36" s="138">
        <v>0</v>
      </c>
      <c r="L36" s="26"/>
      <c r="M36" s="26"/>
      <c r="N36" s="26"/>
      <c r="O36" s="26"/>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row>
    <row r="37" spans="1:46" s="27" customFormat="1" ht="13.15">
      <c r="A37" s="94"/>
      <c r="B37" s="23" t="s">
        <v>5</v>
      </c>
      <c r="C37" s="24">
        <f t="shared" ref="C37:J37" si="7">SUM(C33:C36)</f>
        <v>0</v>
      </c>
      <c r="D37" s="24">
        <f t="shared" si="7"/>
        <v>0</v>
      </c>
      <c r="E37" s="24">
        <f t="shared" si="7"/>
        <v>0</v>
      </c>
      <c r="F37" s="55">
        <f t="shared" si="7"/>
        <v>0</v>
      </c>
      <c r="G37" s="62">
        <f t="shared" si="7"/>
        <v>0</v>
      </c>
      <c r="H37" s="25">
        <f t="shared" si="7"/>
        <v>0</v>
      </c>
      <c r="I37" s="25">
        <f t="shared" si="7"/>
        <v>0</v>
      </c>
      <c r="J37" s="67">
        <f t="shared" si="7"/>
        <v>0</v>
      </c>
      <c r="K37" s="163">
        <v>0</v>
      </c>
      <c r="L37" s="26"/>
      <c r="M37" s="26"/>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row>
    <row r="38" spans="1:46" s="46" customFormat="1" ht="26.25">
      <c r="A38" s="143" t="s">
        <v>35</v>
      </c>
      <c r="B38" s="144" t="s">
        <v>7</v>
      </c>
      <c r="C38" s="145"/>
      <c r="D38" s="145"/>
      <c r="E38" s="145"/>
      <c r="F38" s="146"/>
      <c r="G38" s="147"/>
      <c r="H38" s="148"/>
      <c r="I38" s="148"/>
      <c r="J38" s="149"/>
      <c r="K38" s="150"/>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row>
    <row r="39" spans="1:46" s="46" customFormat="1" ht="13.15">
      <c r="A39" s="93"/>
      <c r="B39" s="48" t="s">
        <v>105</v>
      </c>
      <c r="C39" s="2"/>
      <c r="D39" s="2"/>
      <c r="E39" s="2"/>
      <c r="F39" s="52"/>
      <c r="G39" s="57"/>
      <c r="H39" s="18"/>
      <c r="I39" s="18"/>
      <c r="J39" s="64"/>
      <c r="K39" s="137"/>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row>
    <row r="40" spans="1:46" s="27" customFormat="1" ht="13.15">
      <c r="A40" s="94"/>
      <c r="B40" s="20" t="s">
        <v>28</v>
      </c>
      <c r="C40" s="21">
        <v>0</v>
      </c>
      <c r="D40" s="21">
        <v>0</v>
      </c>
      <c r="E40" s="21">
        <v>0</v>
      </c>
      <c r="F40" s="53">
        <f>C40+D40</f>
        <v>0</v>
      </c>
      <c r="G40" s="60">
        <v>0</v>
      </c>
      <c r="H40" s="22">
        <v>0</v>
      </c>
      <c r="I40" s="22">
        <v>0</v>
      </c>
      <c r="J40" s="65">
        <f>G40+H40</f>
        <v>0</v>
      </c>
      <c r="K40" s="138">
        <v>0</v>
      </c>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row>
    <row r="41" spans="1:46" s="27" customFormat="1" ht="13.15">
      <c r="A41" s="94"/>
      <c r="B41" s="20" t="s">
        <v>29</v>
      </c>
      <c r="C41" s="21">
        <v>0</v>
      </c>
      <c r="D41" s="21">
        <v>0</v>
      </c>
      <c r="E41" s="21">
        <v>0</v>
      </c>
      <c r="F41" s="53">
        <f>C41+D41</f>
        <v>0</v>
      </c>
      <c r="G41" s="60">
        <v>0</v>
      </c>
      <c r="H41" s="22">
        <v>0</v>
      </c>
      <c r="I41" s="22">
        <v>0</v>
      </c>
      <c r="J41" s="65">
        <f>G41+H41</f>
        <v>0</v>
      </c>
      <c r="K41" s="138">
        <v>0</v>
      </c>
      <c r="L41" s="26"/>
      <c r="M41" s="26"/>
      <c r="N41" s="26"/>
      <c r="O41" s="26"/>
      <c r="P41" s="26"/>
      <c r="Q41" s="26"/>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row>
    <row r="42" spans="1:46" s="27" customFormat="1" ht="13.15">
      <c r="A42" s="94"/>
      <c r="B42" s="20" t="s">
        <v>30</v>
      </c>
      <c r="C42" s="21">
        <v>0</v>
      </c>
      <c r="D42" s="21">
        <v>0</v>
      </c>
      <c r="E42" s="21">
        <v>0</v>
      </c>
      <c r="F42" s="53">
        <f>C42+D42</f>
        <v>0</v>
      </c>
      <c r="G42" s="60">
        <v>0</v>
      </c>
      <c r="H42" s="22">
        <v>0</v>
      </c>
      <c r="I42" s="22">
        <v>0</v>
      </c>
      <c r="J42" s="65">
        <f>G42+H42</f>
        <v>0</v>
      </c>
      <c r="K42" s="138">
        <v>0</v>
      </c>
      <c r="L42" s="26"/>
      <c r="M42" s="26"/>
      <c r="N42" s="26"/>
      <c r="O42" s="26"/>
      <c r="P42" s="26"/>
      <c r="Q42" s="26"/>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row>
    <row r="43" spans="1:46" s="27" customFormat="1" ht="13.15">
      <c r="A43" s="94"/>
      <c r="B43" s="20" t="s">
        <v>31</v>
      </c>
      <c r="C43" s="21">
        <v>0</v>
      </c>
      <c r="D43" s="21">
        <v>0</v>
      </c>
      <c r="E43" s="21">
        <v>0</v>
      </c>
      <c r="F43" s="53">
        <f>C43+D43</f>
        <v>0</v>
      </c>
      <c r="G43" s="60">
        <v>0</v>
      </c>
      <c r="H43" s="22">
        <v>0</v>
      </c>
      <c r="I43" s="22">
        <v>0</v>
      </c>
      <c r="J43" s="65">
        <f>G43+H43</f>
        <v>0</v>
      </c>
      <c r="K43" s="138">
        <v>0</v>
      </c>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row>
    <row r="44" spans="1:46" s="27" customFormat="1" ht="13.15">
      <c r="A44" s="94"/>
      <c r="B44" s="20" t="s">
        <v>78</v>
      </c>
      <c r="C44" s="21">
        <v>0</v>
      </c>
      <c r="D44" s="21">
        <v>0</v>
      </c>
      <c r="E44" s="21">
        <v>0</v>
      </c>
      <c r="F44" s="53">
        <f>C44+D44+E44</f>
        <v>0</v>
      </c>
      <c r="G44" s="60">
        <v>0</v>
      </c>
      <c r="H44" s="22">
        <v>0</v>
      </c>
      <c r="I44" s="22">
        <v>0</v>
      </c>
      <c r="J44" s="65">
        <f>G44+H44+I44</f>
        <v>0</v>
      </c>
      <c r="K44" s="138">
        <v>0</v>
      </c>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row>
    <row r="45" spans="1:46" s="46" customFormat="1" ht="13.15">
      <c r="A45" s="117"/>
      <c r="B45" s="118" t="s">
        <v>5</v>
      </c>
      <c r="C45" s="119">
        <f t="shared" ref="C45:J45" si="8">SUM(C40:C44)</f>
        <v>0</v>
      </c>
      <c r="D45" s="119">
        <f t="shared" si="8"/>
        <v>0</v>
      </c>
      <c r="E45" s="119">
        <f t="shared" si="8"/>
        <v>0</v>
      </c>
      <c r="F45" s="120">
        <f t="shared" si="8"/>
        <v>0</v>
      </c>
      <c r="G45" s="121">
        <f t="shared" si="8"/>
        <v>0</v>
      </c>
      <c r="H45" s="122">
        <f t="shared" si="8"/>
        <v>0</v>
      </c>
      <c r="I45" s="122">
        <f t="shared" si="8"/>
        <v>0</v>
      </c>
      <c r="J45" s="123">
        <f t="shared" si="8"/>
        <v>0</v>
      </c>
      <c r="K45" s="163">
        <v>0</v>
      </c>
      <c r="L45" s="45"/>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row>
    <row r="46" spans="1:46" s="46" customFormat="1" ht="26.25">
      <c r="A46" s="93"/>
      <c r="B46" s="1" t="s">
        <v>205</v>
      </c>
      <c r="C46" s="3"/>
      <c r="D46" s="3"/>
      <c r="E46" s="3"/>
      <c r="F46" s="54"/>
      <c r="G46" s="61"/>
      <c r="H46" s="19"/>
      <c r="I46" s="19"/>
      <c r="J46" s="66"/>
      <c r="K46" s="137"/>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row>
    <row r="47" spans="1:46" s="27" customFormat="1" ht="13.15">
      <c r="A47" s="94"/>
      <c r="B47" s="23" t="s">
        <v>28</v>
      </c>
      <c r="C47" s="24">
        <f t="shared" ref="C47:F50" si="9">C19+C26+C33+C40</f>
        <v>61000</v>
      </c>
      <c r="D47" s="24">
        <f t="shared" si="9"/>
        <v>273000</v>
      </c>
      <c r="E47" s="24">
        <f t="shared" si="9"/>
        <v>0</v>
      </c>
      <c r="F47" s="55">
        <f t="shared" si="9"/>
        <v>334000</v>
      </c>
      <c r="G47" s="62">
        <f t="shared" ref="G47:J50" si="10">G19+G26+G33+G40</f>
        <v>61500</v>
      </c>
      <c r="H47" s="25">
        <f t="shared" si="10"/>
        <v>273165.28000000003</v>
      </c>
      <c r="I47" s="25">
        <f t="shared" si="10"/>
        <v>0</v>
      </c>
      <c r="J47" s="67">
        <f>J19+J26+J33+J40</f>
        <v>334665.28000000003</v>
      </c>
      <c r="K47" s="138">
        <f>J47/F47</f>
        <v>1.0019918562874253</v>
      </c>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row>
    <row r="48" spans="1:46" s="27" customFormat="1" ht="13.15">
      <c r="A48" s="94"/>
      <c r="B48" s="23" t="s">
        <v>29</v>
      </c>
      <c r="C48" s="24">
        <f t="shared" si="9"/>
        <v>0</v>
      </c>
      <c r="D48" s="24">
        <f t="shared" si="9"/>
        <v>59000</v>
      </c>
      <c r="E48" s="24">
        <f t="shared" si="9"/>
        <v>0</v>
      </c>
      <c r="F48" s="55">
        <f t="shared" si="9"/>
        <v>59000</v>
      </c>
      <c r="G48" s="62">
        <f t="shared" si="10"/>
        <v>0</v>
      </c>
      <c r="H48" s="25">
        <f t="shared" si="10"/>
        <v>57276</v>
      </c>
      <c r="I48" s="25">
        <f t="shared" si="10"/>
        <v>0</v>
      </c>
      <c r="J48" s="67">
        <f t="shared" si="10"/>
        <v>57276</v>
      </c>
      <c r="K48" s="138">
        <f>J48/F48</f>
        <v>0.97077966101694912</v>
      </c>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row>
    <row r="49" spans="1:46" s="27" customFormat="1" ht="13.15">
      <c r="A49" s="94"/>
      <c r="B49" s="23" t="s">
        <v>30</v>
      </c>
      <c r="C49" s="24">
        <f t="shared" si="9"/>
        <v>0</v>
      </c>
      <c r="D49" s="24">
        <f t="shared" si="9"/>
        <v>69000</v>
      </c>
      <c r="E49" s="24">
        <f t="shared" si="9"/>
        <v>0</v>
      </c>
      <c r="F49" s="55">
        <f t="shared" si="9"/>
        <v>69000</v>
      </c>
      <c r="G49" s="62">
        <f t="shared" si="10"/>
        <v>0</v>
      </c>
      <c r="H49" s="25">
        <f t="shared" si="10"/>
        <v>68737.850000000006</v>
      </c>
      <c r="I49" s="25">
        <f t="shared" si="10"/>
        <v>0</v>
      </c>
      <c r="J49" s="67">
        <f t="shared" si="10"/>
        <v>68737.850000000006</v>
      </c>
      <c r="K49" s="138">
        <f>J49/F49</f>
        <v>0.99620072463768128</v>
      </c>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row>
    <row r="50" spans="1:46" s="27" customFormat="1" ht="13.15">
      <c r="A50" s="94"/>
      <c r="B50" s="23" t="s">
        <v>31</v>
      </c>
      <c r="C50" s="24">
        <f t="shared" si="9"/>
        <v>0</v>
      </c>
      <c r="D50" s="24">
        <f t="shared" si="9"/>
        <v>30000</v>
      </c>
      <c r="E50" s="24">
        <f t="shared" si="9"/>
        <v>0</v>
      </c>
      <c r="F50" s="55">
        <f t="shared" si="9"/>
        <v>30000</v>
      </c>
      <c r="G50" s="62">
        <f t="shared" si="10"/>
        <v>0</v>
      </c>
      <c r="H50" s="25">
        <f t="shared" si="10"/>
        <v>30701.4</v>
      </c>
      <c r="I50" s="25">
        <f t="shared" si="10"/>
        <v>0</v>
      </c>
      <c r="J50" s="67">
        <f t="shared" si="10"/>
        <v>30701.4</v>
      </c>
      <c r="K50" s="138">
        <f>J50/F50</f>
        <v>1.02338</v>
      </c>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row>
    <row r="51" spans="1:46" s="27" customFormat="1" ht="13.15">
      <c r="A51" s="94"/>
      <c r="B51" s="23" t="s">
        <v>78</v>
      </c>
      <c r="C51" s="24">
        <f t="shared" ref="C51:J51" si="11">C45</f>
        <v>0</v>
      </c>
      <c r="D51" s="24">
        <f t="shared" si="11"/>
        <v>0</v>
      </c>
      <c r="E51" s="24">
        <f t="shared" si="11"/>
        <v>0</v>
      </c>
      <c r="F51" s="55">
        <f t="shared" si="11"/>
        <v>0</v>
      </c>
      <c r="G51" s="62">
        <f t="shared" si="11"/>
        <v>0</v>
      </c>
      <c r="H51" s="25">
        <f t="shared" si="11"/>
        <v>0</v>
      </c>
      <c r="I51" s="25">
        <f t="shared" si="11"/>
        <v>0</v>
      </c>
      <c r="J51" s="67">
        <f t="shared" si="11"/>
        <v>0</v>
      </c>
      <c r="K51" s="138">
        <v>0</v>
      </c>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row>
    <row r="52" spans="1:46" s="27" customFormat="1" ht="26.25">
      <c r="A52" s="89"/>
      <c r="B52" s="95" t="s">
        <v>36</v>
      </c>
      <c r="C52" s="96">
        <f t="shared" ref="C52:J52" si="12">SUM(C47:C51)</f>
        <v>61000</v>
      </c>
      <c r="D52" s="96">
        <f t="shared" si="12"/>
        <v>431000</v>
      </c>
      <c r="E52" s="96">
        <f t="shared" si="12"/>
        <v>0</v>
      </c>
      <c r="F52" s="105">
        <f t="shared" si="12"/>
        <v>492000</v>
      </c>
      <c r="G52" s="108">
        <f t="shared" si="12"/>
        <v>61500</v>
      </c>
      <c r="H52" s="97">
        <f t="shared" si="12"/>
        <v>429880.53</v>
      </c>
      <c r="I52" s="97">
        <f t="shared" si="12"/>
        <v>0</v>
      </c>
      <c r="J52" s="111">
        <f t="shared" si="12"/>
        <v>491380.53</v>
      </c>
      <c r="K52" s="136">
        <f>J52/F52</f>
        <v>0.99874091463414638</v>
      </c>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row>
    <row r="53" spans="1:46" s="7" customFormat="1" ht="26.25">
      <c r="A53" s="89" t="s">
        <v>18</v>
      </c>
      <c r="B53" s="98" t="s">
        <v>209</v>
      </c>
      <c r="C53" s="91"/>
      <c r="D53" s="91"/>
      <c r="E53" s="91"/>
      <c r="F53" s="104"/>
      <c r="G53" s="107"/>
      <c r="H53" s="92"/>
      <c r="I53" s="92"/>
      <c r="J53" s="110"/>
      <c r="K53" s="136"/>
      <c r="L53" s="6"/>
      <c r="M53" s="6"/>
      <c r="N53" s="6"/>
      <c r="O53" s="6"/>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row>
    <row r="54" spans="1:46" s="5" customFormat="1" ht="26.25">
      <c r="A54" s="143" t="s">
        <v>37</v>
      </c>
      <c r="B54" s="144" t="s">
        <v>6</v>
      </c>
      <c r="C54" s="145"/>
      <c r="D54" s="145"/>
      <c r="E54" s="145"/>
      <c r="F54" s="146"/>
      <c r="G54" s="147"/>
      <c r="H54" s="148"/>
      <c r="I54" s="148"/>
      <c r="J54" s="149"/>
      <c r="K54" s="150"/>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row>
    <row r="55" spans="1:46" s="5" customFormat="1" ht="242.25">
      <c r="A55" s="93"/>
      <c r="B55" s="47" t="s">
        <v>106</v>
      </c>
      <c r="C55" s="2"/>
      <c r="D55" s="2"/>
      <c r="E55" s="2"/>
      <c r="F55" s="52"/>
      <c r="G55" s="57"/>
      <c r="H55" s="18"/>
      <c r="I55" s="18"/>
      <c r="J55" s="64"/>
      <c r="K55" s="137"/>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row>
    <row r="56" spans="1:46" s="27" customFormat="1" ht="13.15">
      <c r="A56" s="94"/>
      <c r="B56" s="20" t="s">
        <v>28</v>
      </c>
      <c r="C56" s="21">
        <v>0</v>
      </c>
      <c r="D56" s="21">
        <v>71374.22</v>
      </c>
      <c r="E56" s="21">
        <v>0</v>
      </c>
      <c r="F56" s="53">
        <f>C56+D56</f>
        <v>71374.22</v>
      </c>
      <c r="G56" s="60">
        <v>0</v>
      </c>
      <c r="H56" s="22">
        <v>65925.61</v>
      </c>
      <c r="I56" s="22">
        <v>0</v>
      </c>
      <c r="J56" s="65">
        <f>G56+H56</f>
        <v>65925.61</v>
      </c>
      <c r="K56" s="138">
        <f>J56/F56</f>
        <v>0.92366137241149537</v>
      </c>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row>
    <row r="57" spans="1:46" s="27" customFormat="1" ht="13.15">
      <c r="A57" s="94"/>
      <c r="B57" s="20" t="s">
        <v>29</v>
      </c>
      <c r="C57" s="21">
        <v>0</v>
      </c>
      <c r="D57" s="21">
        <v>14057.62</v>
      </c>
      <c r="E57" s="21">
        <v>0</v>
      </c>
      <c r="F57" s="53">
        <f>C57+D57</f>
        <v>14057.62</v>
      </c>
      <c r="G57" s="60">
        <v>0</v>
      </c>
      <c r="H57" s="22">
        <v>17715.79</v>
      </c>
      <c r="I57" s="22">
        <v>0</v>
      </c>
      <c r="J57" s="65">
        <f>G57+H57</f>
        <v>17715.79</v>
      </c>
      <c r="K57" s="138">
        <f>J57/F57</f>
        <v>1.2602268378288786</v>
      </c>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row>
    <row r="58" spans="1:46" s="27" customFormat="1" ht="13.15">
      <c r="A58" s="94"/>
      <c r="B58" s="20" t="s">
        <v>30</v>
      </c>
      <c r="C58" s="21">
        <v>0</v>
      </c>
      <c r="D58" s="21">
        <v>7280.66</v>
      </c>
      <c r="E58" s="21">
        <v>0</v>
      </c>
      <c r="F58" s="53">
        <f>C58+D58</f>
        <v>7280.66</v>
      </c>
      <c r="G58" s="60">
        <v>0</v>
      </c>
      <c r="H58" s="22">
        <v>5768.3</v>
      </c>
      <c r="I58" s="22">
        <v>0</v>
      </c>
      <c r="J58" s="65">
        <f>G58+H58</f>
        <v>5768.3</v>
      </c>
      <c r="K58" s="138">
        <f>J58/F58</f>
        <v>0.79227707378177259</v>
      </c>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row>
    <row r="59" spans="1:46" s="27" customFormat="1" ht="13.15">
      <c r="A59" s="94"/>
      <c r="B59" s="20" t="s">
        <v>31</v>
      </c>
      <c r="C59" s="21">
        <v>0</v>
      </c>
      <c r="D59" s="21">
        <v>2000</v>
      </c>
      <c r="E59" s="21">
        <v>0</v>
      </c>
      <c r="F59" s="53">
        <f>C59+D59</f>
        <v>2000</v>
      </c>
      <c r="G59" s="60">
        <v>0</v>
      </c>
      <c r="H59" s="22">
        <v>602.16999999999996</v>
      </c>
      <c r="I59" s="22">
        <v>0</v>
      </c>
      <c r="J59" s="65">
        <f>G59+H59</f>
        <v>602.16999999999996</v>
      </c>
      <c r="K59" s="138">
        <f>J59/F59</f>
        <v>0.30108499999999999</v>
      </c>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row>
    <row r="60" spans="1:46" s="27" customFormat="1" ht="13.15">
      <c r="A60" s="94"/>
      <c r="B60" s="23" t="s">
        <v>5</v>
      </c>
      <c r="C60" s="24">
        <f>SUM(C56:C59)</f>
        <v>0</v>
      </c>
      <c r="D60" s="24">
        <f>SUM(D56:D59)</f>
        <v>94712.5</v>
      </c>
      <c r="E60" s="24">
        <v>0</v>
      </c>
      <c r="F60" s="55">
        <f>SUM(F56:F59)</f>
        <v>94712.5</v>
      </c>
      <c r="G60" s="62">
        <f>SUM(G56:G59)</f>
        <v>0</v>
      </c>
      <c r="H60" s="25">
        <f>SUM(H56:H59)</f>
        <v>90011.87</v>
      </c>
      <c r="I60" s="25">
        <v>0</v>
      </c>
      <c r="J60" s="67">
        <f>SUM(J56:J59)</f>
        <v>90011.87</v>
      </c>
      <c r="K60" s="163">
        <f>J60/F60</f>
        <v>0.95036948660419684</v>
      </c>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row>
    <row r="61" spans="1:46" s="7" customFormat="1" ht="13.15">
      <c r="A61" s="143" t="s">
        <v>38</v>
      </c>
      <c r="B61" s="144" t="s">
        <v>1</v>
      </c>
      <c r="C61" s="145"/>
      <c r="D61" s="145"/>
      <c r="E61" s="145"/>
      <c r="F61" s="146"/>
      <c r="G61" s="147"/>
      <c r="H61" s="148"/>
      <c r="I61" s="148"/>
      <c r="J61" s="149"/>
      <c r="K61" s="150"/>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row>
    <row r="62" spans="1:46" s="7" customFormat="1" ht="216.75">
      <c r="A62" s="93"/>
      <c r="B62" s="37" t="s">
        <v>107</v>
      </c>
      <c r="C62" s="2"/>
      <c r="D62" s="2"/>
      <c r="E62" s="2"/>
      <c r="F62" s="52"/>
      <c r="G62" s="57"/>
      <c r="H62" s="18"/>
      <c r="I62" s="18"/>
      <c r="J62" s="64"/>
      <c r="K62" s="137"/>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row>
    <row r="63" spans="1:46" s="27" customFormat="1" ht="13.15">
      <c r="A63" s="94"/>
      <c r="B63" s="20" t="s">
        <v>28</v>
      </c>
      <c r="C63" s="21">
        <v>0</v>
      </c>
      <c r="D63" s="21">
        <v>15000</v>
      </c>
      <c r="E63" s="21">
        <v>0</v>
      </c>
      <c r="F63" s="53">
        <f>C63+D63</f>
        <v>15000</v>
      </c>
      <c r="G63" s="60">
        <v>0</v>
      </c>
      <c r="H63" s="22">
        <v>11774.16</v>
      </c>
      <c r="I63" s="22">
        <v>0</v>
      </c>
      <c r="J63" s="65">
        <f>G63+H63</f>
        <v>11774.16</v>
      </c>
      <c r="K63" s="138">
        <f>J63/F63</f>
        <v>0.78494399999999998</v>
      </c>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row>
    <row r="64" spans="1:46" s="27" customFormat="1" ht="13.15">
      <c r="A64" s="94"/>
      <c r="B64" s="20" t="s">
        <v>29</v>
      </c>
      <c r="C64" s="21">
        <v>0</v>
      </c>
      <c r="D64" s="21">
        <v>5500</v>
      </c>
      <c r="E64" s="21">
        <v>0</v>
      </c>
      <c r="F64" s="53">
        <f>C64+D64</f>
        <v>5500</v>
      </c>
      <c r="G64" s="60">
        <v>0</v>
      </c>
      <c r="H64" s="22">
        <v>2105.89</v>
      </c>
      <c r="I64" s="22">
        <v>0</v>
      </c>
      <c r="J64" s="65">
        <f>G64+H64</f>
        <v>2105.89</v>
      </c>
      <c r="K64" s="138">
        <f>J64/F64</f>
        <v>0.3828890909090909</v>
      </c>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row>
    <row r="65" spans="1:46" s="27" customFormat="1" ht="13.15">
      <c r="A65" s="94"/>
      <c r="B65" s="20" t="s">
        <v>30</v>
      </c>
      <c r="C65" s="21">
        <v>0</v>
      </c>
      <c r="D65" s="21">
        <v>4000</v>
      </c>
      <c r="E65" s="21">
        <v>0</v>
      </c>
      <c r="F65" s="53">
        <f>C65+D65</f>
        <v>4000</v>
      </c>
      <c r="G65" s="60">
        <v>0</v>
      </c>
      <c r="H65" s="22">
        <v>430.4</v>
      </c>
      <c r="I65" s="22">
        <v>0</v>
      </c>
      <c r="J65" s="65">
        <f>G65+H65</f>
        <v>430.4</v>
      </c>
      <c r="K65" s="138">
        <f>J65/F65</f>
        <v>0.1076</v>
      </c>
      <c r="L65" s="26"/>
      <c r="M65" s="26"/>
      <c r="N65" s="26"/>
      <c r="O65" s="26"/>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row>
    <row r="66" spans="1:46" s="27" customFormat="1" ht="13.15">
      <c r="A66" s="94"/>
      <c r="B66" s="20" t="s">
        <v>31</v>
      </c>
      <c r="C66" s="21">
        <v>0</v>
      </c>
      <c r="D66" s="21">
        <v>700</v>
      </c>
      <c r="E66" s="21">
        <v>0</v>
      </c>
      <c r="F66" s="53">
        <f>C66+D66</f>
        <v>700</v>
      </c>
      <c r="G66" s="60">
        <v>0</v>
      </c>
      <c r="H66" s="22">
        <v>775.7</v>
      </c>
      <c r="I66" s="22">
        <v>0</v>
      </c>
      <c r="J66" s="65">
        <f>G66+H66</f>
        <v>775.7</v>
      </c>
      <c r="K66" s="138">
        <f>J66/F66</f>
        <v>1.1081428571428573</v>
      </c>
      <c r="L66" s="26"/>
      <c r="M66" s="26"/>
      <c r="N66" s="26"/>
      <c r="O66" s="26"/>
      <c r="P66" s="26"/>
      <c r="Q66" s="26"/>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row>
    <row r="67" spans="1:46" s="27" customFormat="1" ht="13.15">
      <c r="A67" s="94"/>
      <c r="B67" s="23" t="s">
        <v>5</v>
      </c>
      <c r="C67" s="24">
        <f>SUM(C63:C66)</f>
        <v>0</v>
      </c>
      <c r="D67" s="24">
        <f>SUM(D63:D66)</f>
        <v>25200</v>
      </c>
      <c r="E67" s="24">
        <v>0</v>
      </c>
      <c r="F67" s="55">
        <f>SUM(F63:F66)</f>
        <v>25200</v>
      </c>
      <c r="G67" s="62">
        <f>SUM(G63:G66)</f>
        <v>0</v>
      </c>
      <c r="H67" s="25">
        <f>SUM(H63:H66)</f>
        <v>15086.15</v>
      </c>
      <c r="I67" s="25">
        <v>0</v>
      </c>
      <c r="J67" s="67">
        <f>SUM(J63:J66)</f>
        <v>15086.15</v>
      </c>
      <c r="K67" s="163">
        <f>J67/F67</f>
        <v>0.59865674603174601</v>
      </c>
      <c r="L67" s="26"/>
      <c r="M67" s="26"/>
      <c r="N67" s="26"/>
      <c r="O67" s="26"/>
      <c r="P67" s="26"/>
      <c r="Q67" s="26"/>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row>
    <row r="68" spans="1:46" s="7" customFormat="1" ht="13.15">
      <c r="A68" s="143" t="s">
        <v>39</v>
      </c>
      <c r="B68" s="144" t="s">
        <v>208</v>
      </c>
      <c r="C68" s="145"/>
      <c r="D68" s="145"/>
      <c r="E68" s="145"/>
      <c r="F68" s="146"/>
      <c r="G68" s="147"/>
      <c r="H68" s="148"/>
      <c r="I68" s="148"/>
      <c r="J68" s="149"/>
      <c r="K68" s="150"/>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row>
    <row r="69" spans="1:46" s="7" customFormat="1" ht="102">
      <c r="A69" s="93"/>
      <c r="B69" s="47" t="s">
        <v>108</v>
      </c>
      <c r="C69" s="2"/>
      <c r="D69" s="2"/>
      <c r="E69" s="2"/>
      <c r="F69" s="52"/>
      <c r="G69" s="57"/>
      <c r="H69" s="18"/>
      <c r="I69" s="18"/>
      <c r="J69" s="64"/>
      <c r="K69" s="137"/>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row>
    <row r="70" spans="1:46" s="27" customFormat="1" ht="13.15">
      <c r="A70" s="94"/>
      <c r="B70" s="20" t="s">
        <v>28</v>
      </c>
      <c r="C70" s="21">
        <v>35000</v>
      </c>
      <c r="D70" s="21">
        <v>0</v>
      </c>
      <c r="E70" s="21">
        <v>0</v>
      </c>
      <c r="F70" s="53">
        <f>C70+D70</f>
        <v>35000</v>
      </c>
      <c r="G70" s="60">
        <v>37445.980000000003</v>
      </c>
      <c r="H70" s="22">
        <v>0</v>
      </c>
      <c r="I70" s="22">
        <v>0</v>
      </c>
      <c r="J70" s="65">
        <f>G70+H70</f>
        <v>37445.980000000003</v>
      </c>
      <c r="K70" s="138">
        <f>J70/F70</f>
        <v>1.069885142857143</v>
      </c>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row>
    <row r="71" spans="1:46" s="27" customFormat="1" ht="13.15">
      <c r="A71" s="94"/>
      <c r="B71" s="20" t="s">
        <v>29</v>
      </c>
      <c r="C71" s="21">
        <v>2000</v>
      </c>
      <c r="D71" s="21">
        <v>0</v>
      </c>
      <c r="E71" s="21">
        <v>0</v>
      </c>
      <c r="F71" s="53">
        <f>C71+D71</f>
        <v>2000</v>
      </c>
      <c r="G71" s="60">
        <v>2080</v>
      </c>
      <c r="H71" s="22">
        <v>0</v>
      </c>
      <c r="I71" s="22">
        <v>0</v>
      </c>
      <c r="J71" s="65">
        <f>G71+H71</f>
        <v>2080</v>
      </c>
      <c r="K71" s="138">
        <f>J71/F71</f>
        <v>1.04</v>
      </c>
      <c r="L71" s="26"/>
      <c r="M71" s="26"/>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row>
    <row r="72" spans="1:46" s="27" customFormat="1" ht="13.15">
      <c r="A72" s="94"/>
      <c r="B72" s="20" t="s">
        <v>30</v>
      </c>
      <c r="C72" s="21">
        <v>1100</v>
      </c>
      <c r="D72" s="21">
        <v>0</v>
      </c>
      <c r="E72" s="21">
        <v>0</v>
      </c>
      <c r="F72" s="53">
        <f>C72+D72</f>
        <v>1100</v>
      </c>
      <c r="G72" s="60">
        <v>1445.09</v>
      </c>
      <c r="H72" s="22">
        <v>0</v>
      </c>
      <c r="I72" s="22">
        <v>0</v>
      </c>
      <c r="J72" s="65">
        <f>G72+H72</f>
        <v>1445.09</v>
      </c>
      <c r="K72" s="138">
        <f>J72/F72</f>
        <v>1.3137181818181818</v>
      </c>
      <c r="L72" s="26"/>
      <c r="M72" s="26"/>
      <c r="N72" s="26"/>
      <c r="O72" s="26"/>
      <c r="P72" s="26"/>
      <c r="Q72" s="26"/>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row>
    <row r="73" spans="1:46" s="27" customFormat="1" ht="13.15">
      <c r="A73" s="94"/>
      <c r="B73" s="20" t="s">
        <v>31</v>
      </c>
      <c r="C73" s="21">
        <v>600</v>
      </c>
      <c r="D73" s="21">
        <v>0</v>
      </c>
      <c r="E73" s="21">
        <v>0</v>
      </c>
      <c r="F73" s="53">
        <f>C73+D73</f>
        <v>600</v>
      </c>
      <c r="G73" s="60">
        <v>699.41</v>
      </c>
      <c r="H73" s="22">
        <v>0</v>
      </c>
      <c r="I73" s="22">
        <v>0</v>
      </c>
      <c r="J73" s="65">
        <f>G73+H73</f>
        <v>699.41</v>
      </c>
      <c r="K73" s="138">
        <f>J73/F73</f>
        <v>1.1656833333333332</v>
      </c>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row>
    <row r="74" spans="1:46" s="27" customFormat="1" ht="13.15">
      <c r="A74" s="94"/>
      <c r="B74" s="23" t="s">
        <v>5</v>
      </c>
      <c r="C74" s="24">
        <f>SUM(C70:C73)</f>
        <v>38700</v>
      </c>
      <c r="D74" s="24">
        <f>SUM(D70:D73)</f>
        <v>0</v>
      </c>
      <c r="E74" s="24">
        <v>0</v>
      </c>
      <c r="F74" s="55">
        <f>SUM(F70:F73)</f>
        <v>38700</v>
      </c>
      <c r="G74" s="62">
        <f>SUM(G70:G73)</f>
        <v>41670.480000000003</v>
      </c>
      <c r="H74" s="25">
        <f>SUM(H70:H73)</f>
        <v>0</v>
      </c>
      <c r="I74" s="25">
        <v>0</v>
      </c>
      <c r="J74" s="67">
        <f>SUM(J70:J73)</f>
        <v>41670.480000000003</v>
      </c>
      <c r="K74" s="163">
        <f>J74/F74</f>
        <v>1.076756589147287</v>
      </c>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row>
    <row r="75" spans="1:46" s="7" customFormat="1" ht="26.25">
      <c r="A75" s="143"/>
      <c r="B75" s="151" t="s">
        <v>204</v>
      </c>
      <c r="C75" s="152"/>
      <c r="D75" s="152"/>
      <c r="E75" s="152"/>
      <c r="F75" s="153"/>
      <c r="G75" s="154"/>
      <c r="H75" s="155"/>
      <c r="I75" s="155"/>
      <c r="J75" s="156"/>
      <c r="K75" s="150"/>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row>
    <row r="76" spans="1:46" s="7" customFormat="1" ht="13.15">
      <c r="A76" s="117"/>
      <c r="B76" s="118" t="s">
        <v>28</v>
      </c>
      <c r="C76" s="119">
        <f t="shared" ref="C76:D79" si="13">C56+C63+C70</f>
        <v>35000</v>
      </c>
      <c r="D76" s="119">
        <f t="shared" si="13"/>
        <v>86374.22</v>
      </c>
      <c r="E76" s="119">
        <v>0</v>
      </c>
      <c r="F76" s="120">
        <f>F56+F63+F70</f>
        <v>121374.22</v>
      </c>
      <c r="G76" s="121">
        <f t="shared" ref="G76:H79" si="14">G56+G63+G70</f>
        <v>37445.980000000003</v>
      </c>
      <c r="H76" s="122">
        <f t="shared" si="14"/>
        <v>77699.77</v>
      </c>
      <c r="I76" s="122">
        <v>0</v>
      </c>
      <c r="J76" s="123">
        <f>J56+J63+J70</f>
        <v>115145.75</v>
      </c>
      <c r="K76" s="138">
        <f>J76/F76</f>
        <v>0.94868374849288428</v>
      </c>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row>
    <row r="77" spans="1:46" s="7" customFormat="1" ht="13.15">
      <c r="A77" s="117"/>
      <c r="B77" s="118" t="s">
        <v>29</v>
      </c>
      <c r="C77" s="119">
        <f t="shared" si="13"/>
        <v>2000</v>
      </c>
      <c r="D77" s="119">
        <f t="shared" si="13"/>
        <v>19557.620000000003</v>
      </c>
      <c r="E77" s="119">
        <v>0</v>
      </c>
      <c r="F77" s="120">
        <f>F57+F64+F71</f>
        <v>21557.620000000003</v>
      </c>
      <c r="G77" s="121">
        <f t="shared" si="14"/>
        <v>2080</v>
      </c>
      <c r="H77" s="122">
        <f t="shared" si="14"/>
        <v>19821.68</v>
      </c>
      <c r="I77" s="122">
        <v>0</v>
      </c>
      <c r="J77" s="123">
        <f>J57+J64+J71</f>
        <v>21901.68</v>
      </c>
      <c r="K77" s="138">
        <f>J77/F77</f>
        <v>1.0159600178498367</v>
      </c>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row>
    <row r="78" spans="1:46" s="7" customFormat="1" ht="13.15">
      <c r="A78" s="117"/>
      <c r="B78" s="118" t="s">
        <v>30</v>
      </c>
      <c r="C78" s="119">
        <f t="shared" si="13"/>
        <v>1100</v>
      </c>
      <c r="D78" s="119">
        <f t="shared" si="13"/>
        <v>11280.66</v>
      </c>
      <c r="E78" s="119">
        <v>0</v>
      </c>
      <c r="F78" s="120">
        <f>F58+F65+F72</f>
        <v>12380.66</v>
      </c>
      <c r="G78" s="121">
        <f t="shared" si="14"/>
        <v>1445.09</v>
      </c>
      <c r="H78" s="122">
        <f t="shared" si="14"/>
        <v>6198.7</v>
      </c>
      <c r="I78" s="122">
        <v>0</v>
      </c>
      <c r="J78" s="123">
        <f>J58+J65+J72</f>
        <v>7643.79</v>
      </c>
      <c r="K78" s="138">
        <f>J78/F78</f>
        <v>0.61739761854376096</v>
      </c>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row>
    <row r="79" spans="1:46" s="7" customFormat="1" ht="13.15">
      <c r="A79" s="117"/>
      <c r="B79" s="118" t="s">
        <v>31</v>
      </c>
      <c r="C79" s="119">
        <f t="shared" si="13"/>
        <v>600</v>
      </c>
      <c r="D79" s="119">
        <f t="shared" si="13"/>
        <v>2700</v>
      </c>
      <c r="E79" s="119">
        <v>0</v>
      </c>
      <c r="F79" s="120">
        <f>F59+F66+F73</f>
        <v>3300</v>
      </c>
      <c r="G79" s="121">
        <f t="shared" si="14"/>
        <v>699.41</v>
      </c>
      <c r="H79" s="122">
        <f t="shared" si="14"/>
        <v>1377.87</v>
      </c>
      <c r="I79" s="122">
        <v>0</v>
      </c>
      <c r="J79" s="123">
        <f>J59+J66+J73</f>
        <v>2077.2799999999997</v>
      </c>
      <c r="K79" s="138">
        <f>J79/F79</f>
        <v>0.62947878787878775</v>
      </c>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row>
    <row r="80" spans="1:46" s="7" customFormat="1" ht="26.25">
      <c r="A80" s="89"/>
      <c r="B80" s="76" t="s">
        <v>84</v>
      </c>
      <c r="C80" s="96">
        <f>SUM(C76:C79)</f>
        <v>38700</v>
      </c>
      <c r="D80" s="96">
        <f>SUM(D76:D79)</f>
        <v>119912.5</v>
      </c>
      <c r="E80" s="96">
        <v>0</v>
      </c>
      <c r="F80" s="105">
        <f>SUM(F76:F79)</f>
        <v>158612.5</v>
      </c>
      <c r="G80" s="108">
        <f>SUM(G76:G79)</f>
        <v>41670.480000000003</v>
      </c>
      <c r="H80" s="97">
        <f>SUM(H76:H79)</f>
        <v>105098.02</v>
      </c>
      <c r="I80" s="97">
        <v>0</v>
      </c>
      <c r="J80" s="111">
        <f>SUM(J76:J79)</f>
        <v>146768.5</v>
      </c>
      <c r="K80" s="136">
        <f>J80/F80</f>
        <v>0.92532744897155017</v>
      </c>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row>
    <row r="81" spans="1:46" s="5" customFormat="1" ht="39.4">
      <c r="A81" s="89" t="s">
        <v>19</v>
      </c>
      <c r="B81" s="90" t="s">
        <v>213</v>
      </c>
      <c r="C81" s="91"/>
      <c r="D81" s="91"/>
      <c r="E81" s="91"/>
      <c r="F81" s="104"/>
      <c r="G81" s="107"/>
      <c r="H81" s="92"/>
      <c r="I81" s="92"/>
      <c r="J81" s="110"/>
      <c r="K81" s="136"/>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row>
    <row r="82" spans="1:46" s="7" customFormat="1" ht="13.15">
      <c r="A82" s="143" t="s">
        <v>40</v>
      </c>
      <c r="B82" s="144" t="s">
        <v>0</v>
      </c>
      <c r="C82" s="145"/>
      <c r="D82" s="145"/>
      <c r="E82" s="145"/>
      <c r="F82" s="146"/>
      <c r="G82" s="147"/>
      <c r="H82" s="148"/>
      <c r="I82" s="148"/>
      <c r="J82" s="149"/>
      <c r="K82" s="150"/>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row>
    <row r="83" spans="1:46" s="7" customFormat="1" ht="153">
      <c r="A83" s="93"/>
      <c r="B83" s="47" t="s">
        <v>140</v>
      </c>
      <c r="C83" s="2"/>
      <c r="D83" s="2"/>
      <c r="E83" s="2"/>
      <c r="F83" s="52"/>
      <c r="G83" s="57"/>
      <c r="H83" s="18"/>
      <c r="I83" s="18"/>
      <c r="J83" s="64"/>
      <c r="K83" s="137"/>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row>
    <row r="84" spans="1:46" s="27" customFormat="1" ht="13.15">
      <c r="A84" s="94"/>
      <c r="B84" s="20" t="s">
        <v>28</v>
      </c>
      <c r="C84" s="21">
        <v>0</v>
      </c>
      <c r="D84" s="21">
        <v>24500</v>
      </c>
      <c r="E84" s="21">
        <v>0</v>
      </c>
      <c r="F84" s="53">
        <f>C84+D84</f>
        <v>24500</v>
      </c>
      <c r="G84" s="60">
        <v>0</v>
      </c>
      <c r="H84" s="22">
        <v>25117.42</v>
      </c>
      <c r="I84" s="22">
        <v>0</v>
      </c>
      <c r="J84" s="65">
        <f>G84+H84</f>
        <v>25117.42</v>
      </c>
      <c r="K84" s="138">
        <f>J84/F84</f>
        <v>1.0252008163265305</v>
      </c>
      <c r="L84" s="26"/>
      <c r="M84" s="26"/>
      <c r="N84" s="26"/>
      <c r="O84" s="26"/>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row>
    <row r="85" spans="1:46" s="27" customFormat="1" ht="13.15">
      <c r="A85" s="94"/>
      <c r="B85" s="20" t="s">
        <v>29</v>
      </c>
      <c r="C85" s="21">
        <v>0</v>
      </c>
      <c r="D85" s="21">
        <v>11700</v>
      </c>
      <c r="E85" s="21">
        <v>0</v>
      </c>
      <c r="F85" s="53">
        <f>C85+D85</f>
        <v>11700</v>
      </c>
      <c r="G85" s="60">
        <v>0</v>
      </c>
      <c r="H85" s="22">
        <v>12708.09</v>
      </c>
      <c r="I85" s="22">
        <v>0</v>
      </c>
      <c r="J85" s="65">
        <f>G85+H85</f>
        <v>12708.09</v>
      </c>
      <c r="K85" s="138">
        <f>J85/F85</f>
        <v>1.0861615384615384</v>
      </c>
      <c r="L85" s="26"/>
      <c r="M85" s="26"/>
      <c r="N85" s="26"/>
      <c r="O85" s="26"/>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row>
    <row r="86" spans="1:46" s="27" customFormat="1" ht="13.15">
      <c r="A86" s="94"/>
      <c r="B86" s="20" t="s">
        <v>30</v>
      </c>
      <c r="C86" s="21">
        <v>0</v>
      </c>
      <c r="D86" s="21">
        <v>22000</v>
      </c>
      <c r="E86" s="21">
        <v>0</v>
      </c>
      <c r="F86" s="53">
        <f>C86+D86</f>
        <v>22000</v>
      </c>
      <c r="G86" s="60">
        <v>0</v>
      </c>
      <c r="H86" s="22">
        <v>24183.53</v>
      </c>
      <c r="I86" s="22">
        <v>0</v>
      </c>
      <c r="J86" s="65">
        <f>G86+H86</f>
        <v>24183.53</v>
      </c>
      <c r="K86" s="138">
        <f>J86/F86</f>
        <v>1.0992513636363637</v>
      </c>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row>
    <row r="87" spans="1:46" s="27" customFormat="1" ht="13.15">
      <c r="A87" s="94"/>
      <c r="B87" s="20" t="s">
        <v>78</v>
      </c>
      <c r="C87" s="21">
        <v>0</v>
      </c>
      <c r="D87" s="21">
        <v>0</v>
      </c>
      <c r="E87" s="21">
        <v>0</v>
      </c>
      <c r="F87" s="53">
        <f>C87+D87</f>
        <v>0</v>
      </c>
      <c r="G87" s="60">
        <v>0</v>
      </c>
      <c r="H87" s="22">
        <v>0</v>
      </c>
      <c r="I87" s="22">
        <v>0</v>
      </c>
      <c r="J87" s="65">
        <f>G87+H87</f>
        <v>0</v>
      </c>
      <c r="K87" s="138">
        <v>0</v>
      </c>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row>
    <row r="88" spans="1:46" s="7" customFormat="1" ht="13.15">
      <c r="A88" s="117"/>
      <c r="B88" s="118" t="s">
        <v>5</v>
      </c>
      <c r="C88" s="119">
        <f>SUM(C84:C87)</f>
        <v>0</v>
      </c>
      <c r="D88" s="119">
        <f>SUM(D84:D87)</f>
        <v>58200</v>
      </c>
      <c r="E88" s="119">
        <v>0</v>
      </c>
      <c r="F88" s="120">
        <f>SUM(F84:F87)</f>
        <v>58200</v>
      </c>
      <c r="G88" s="121">
        <f>SUM(G84:G87)</f>
        <v>0</v>
      </c>
      <c r="H88" s="122">
        <f>SUM(H84:H87)</f>
        <v>62009.039999999994</v>
      </c>
      <c r="I88" s="122">
        <v>0</v>
      </c>
      <c r="J88" s="123">
        <f>SUM(J84:J87)</f>
        <v>62009.039999999994</v>
      </c>
      <c r="K88" s="163">
        <f>J88/F88</f>
        <v>1.0654474226804123</v>
      </c>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row>
    <row r="89" spans="1:46" s="7" customFormat="1" ht="26.25">
      <c r="A89" s="143" t="s">
        <v>41</v>
      </c>
      <c r="B89" s="144" t="s">
        <v>42</v>
      </c>
      <c r="C89" s="145"/>
      <c r="D89" s="145"/>
      <c r="E89" s="145"/>
      <c r="F89" s="146"/>
      <c r="G89" s="147"/>
      <c r="H89" s="148"/>
      <c r="I89" s="148"/>
      <c r="J89" s="149"/>
      <c r="K89" s="150"/>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row>
    <row r="90" spans="1:46" s="7" customFormat="1" ht="38.25">
      <c r="A90" s="93"/>
      <c r="B90" s="69" t="s">
        <v>185</v>
      </c>
      <c r="C90" s="2"/>
      <c r="D90" s="2"/>
      <c r="E90" s="2"/>
      <c r="F90" s="52"/>
      <c r="G90" s="57"/>
      <c r="H90" s="18"/>
      <c r="I90" s="18"/>
      <c r="J90" s="64"/>
      <c r="K90" s="137"/>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row>
    <row r="91" spans="1:46" s="7" customFormat="1" ht="25.5">
      <c r="A91" s="93"/>
      <c r="B91" s="69" t="s">
        <v>186</v>
      </c>
      <c r="C91" s="2"/>
      <c r="D91" s="2"/>
      <c r="E91" s="2"/>
      <c r="F91" s="52"/>
      <c r="G91" s="57"/>
      <c r="H91" s="18"/>
      <c r="I91" s="18"/>
      <c r="J91" s="64"/>
      <c r="K91" s="137"/>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row>
    <row r="92" spans="1:46" s="7" customFormat="1" ht="25.5">
      <c r="A92" s="93"/>
      <c r="B92" s="69" t="s">
        <v>187</v>
      </c>
      <c r="C92" s="2"/>
      <c r="D92" s="2"/>
      <c r="E92" s="2"/>
      <c r="F92" s="52"/>
      <c r="G92" s="57"/>
      <c r="H92" s="18"/>
      <c r="I92" s="18"/>
      <c r="J92" s="64"/>
      <c r="K92" s="137"/>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row>
    <row r="93" spans="1:46" s="7" customFormat="1" ht="25.5">
      <c r="A93" s="93"/>
      <c r="B93" s="69" t="s">
        <v>188</v>
      </c>
      <c r="C93" s="2"/>
      <c r="D93" s="2"/>
      <c r="E93" s="2"/>
      <c r="F93" s="52"/>
      <c r="G93" s="57"/>
      <c r="H93" s="18"/>
      <c r="I93" s="18"/>
      <c r="J93" s="64"/>
      <c r="K93" s="137"/>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row>
    <row r="94" spans="1:46" s="7" customFormat="1" ht="25.5">
      <c r="A94" s="93"/>
      <c r="B94" s="69" t="s">
        <v>189</v>
      </c>
      <c r="C94" s="2"/>
      <c r="D94" s="2"/>
      <c r="E94" s="2"/>
      <c r="F94" s="52"/>
      <c r="G94" s="57"/>
      <c r="H94" s="18"/>
      <c r="I94" s="18"/>
      <c r="J94" s="64"/>
      <c r="K94" s="137"/>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row>
    <row r="95" spans="1:46" s="7" customFormat="1" ht="13.15">
      <c r="A95" s="93"/>
      <c r="B95" s="69" t="s">
        <v>190</v>
      </c>
      <c r="C95" s="2"/>
      <c r="D95" s="2"/>
      <c r="E95" s="2"/>
      <c r="F95" s="52"/>
      <c r="G95" s="57"/>
      <c r="H95" s="18"/>
      <c r="I95" s="18"/>
      <c r="J95" s="64"/>
      <c r="K95" s="137"/>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row>
    <row r="96" spans="1:46" s="7" customFormat="1" ht="13.15">
      <c r="A96" s="93"/>
      <c r="B96" s="69" t="s">
        <v>191</v>
      </c>
      <c r="C96" s="2"/>
      <c r="D96" s="2"/>
      <c r="E96" s="2"/>
      <c r="F96" s="52"/>
      <c r="G96" s="57"/>
      <c r="H96" s="18"/>
      <c r="I96" s="18"/>
      <c r="J96" s="64"/>
      <c r="K96" s="137"/>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row>
    <row r="97" spans="1:46" s="7" customFormat="1" ht="165.75">
      <c r="A97" s="93"/>
      <c r="B97" s="47" t="s">
        <v>109</v>
      </c>
      <c r="C97" s="2"/>
      <c r="D97" s="2"/>
      <c r="E97" s="2"/>
      <c r="F97" s="52"/>
      <c r="G97" s="57"/>
      <c r="H97" s="18"/>
      <c r="I97" s="18"/>
      <c r="J97" s="64"/>
      <c r="K97" s="137"/>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row>
    <row r="98" spans="1:46" s="27" customFormat="1" ht="13.15">
      <c r="A98" s="94"/>
      <c r="B98" s="20" t="s">
        <v>28</v>
      </c>
      <c r="C98" s="21">
        <v>33275</v>
      </c>
      <c r="D98" s="21">
        <v>0</v>
      </c>
      <c r="E98" s="21">
        <v>0</v>
      </c>
      <c r="F98" s="53">
        <f>C98+D98</f>
        <v>33275</v>
      </c>
      <c r="G98" s="60">
        <v>29949.95</v>
      </c>
      <c r="H98" s="22">
        <v>0</v>
      </c>
      <c r="I98" s="22">
        <v>0</v>
      </c>
      <c r="J98" s="65">
        <f>G98+H98</f>
        <v>29949.95</v>
      </c>
      <c r="K98" s="138">
        <f>J98/F98</f>
        <v>0.90007362885048836</v>
      </c>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row>
    <row r="99" spans="1:46" s="27" customFormat="1" ht="13.15">
      <c r="A99" s="94"/>
      <c r="B99" s="20" t="s">
        <v>29</v>
      </c>
      <c r="C99" s="21">
        <v>7800</v>
      </c>
      <c r="D99" s="21">
        <v>0</v>
      </c>
      <c r="E99" s="21">
        <v>0</v>
      </c>
      <c r="F99" s="53">
        <f>C99+D99</f>
        <v>7800</v>
      </c>
      <c r="G99" s="60">
        <v>7133.57</v>
      </c>
      <c r="H99" s="22">
        <v>0</v>
      </c>
      <c r="I99" s="22">
        <v>0</v>
      </c>
      <c r="J99" s="65">
        <f>G99+H99</f>
        <v>7133.57</v>
      </c>
      <c r="K99" s="138">
        <f>J99/F99</f>
        <v>0.9145602564102564</v>
      </c>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row>
    <row r="100" spans="1:46" s="27" customFormat="1" ht="13.15">
      <c r="A100" s="94"/>
      <c r="B100" s="20" t="s">
        <v>30</v>
      </c>
      <c r="C100" s="21">
        <v>2620</v>
      </c>
      <c r="D100" s="21">
        <v>0</v>
      </c>
      <c r="E100" s="21">
        <v>0</v>
      </c>
      <c r="F100" s="53">
        <f>C100+D100</f>
        <v>2620</v>
      </c>
      <c r="G100" s="60">
        <v>2577.6999999999998</v>
      </c>
      <c r="H100" s="22">
        <v>0</v>
      </c>
      <c r="I100" s="22">
        <v>0</v>
      </c>
      <c r="J100" s="65">
        <f>G100+H100</f>
        <v>2577.6999999999998</v>
      </c>
      <c r="K100" s="138">
        <f>J100/F100</f>
        <v>0.983854961832061</v>
      </c>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row>
    <row r="101" spans="1:46" s="7" customFormat="1" ht="13.15">
      <c r="A101" s="117"/>
      <c r="B101" s="118" t="s">
        <v>5</v>
      </c>
      <c r="C101" s="119">
        <f>SUM(C98:C100)</f>
        <v>43695</v>
      </c>
      <c r="D101" s="119">
        <f>SUM(D98:D100)</f>
        <v>0</v>
      </c>
      <c r="E101" s="119">
        <v>0</v>
      </c>
      <c r="F101" s="120">
        <f>SUM(F98:F100)</f>
        <v>43695</v>
      </c>
      <c r="G101" s="121">
        <f>SUM(G98:G100)</f>
        <v>39661.22</v>
      </c>
      <c r="H101" s="122">
        <f>SUM(H98:H100)</f>
        <v>0</v>
      </c>
      <c r="I101" s="122">
        <v>0</v>
      </c>
      <c r="J101" s="123">
        <f>SUM(J98:J100)</f>
        <v>39661.22</v>
      </c>
      <c r="K101" s="163">
        <f>J101/F101</f>
        <v>0.90768325895411373</v>
      </c>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row>
    <row r="102" spans="1:46" s="7" customFormat="1" ht="26.25">
      <c r="A102" s="143" t="s">
        <v>43</v>
      </c>
      <c r="B102" s="144" t="s">
        <v>210</v>
      </c>
      <c r="C102" s="145"/>
      <c r="D102" s="145"/>
      <c r="E102" s="145"/>
      <c r="F102" s="146"/>
      <c r="G102" s="147"/>
      <c r="H102" s="148"/>
      <c r="I102" s="148"/>
      <c r="J102" s="149"/>
      <c r="K102" s="150"/>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row>
    <row r="103" spans="1:46" s="7" customFormat="1" ht="38.25">
      <c r="A103" s="93"/>
      <c r="B103" s="99" t="s">
        <v>141</v>
      </c>
      <c r="C103" s="2"/>
      <c r="D103" s="2"/>
      <c r="E103" s="2"/>
      <c r="F103" s="52"/>
      <c r="G103" s="57"/>
      <c r="H103" s="18"/>
      <c r="I103" s="18"/>
      <c r="J103" s="64"/>
      <c r="K103" s="137"/>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row>
    <row r="104" spans="1:46" s="7" customFormat="1" ht="25.5">
      <c r="A104" s="93"/>
      <c r="B104" s="72" t="s">
        <v>152</v>
      </c>
      <c r="C104" s="2"/>
      <c r="D104" s="2"/>
      <c r="E104" s="2"/>
      <c r="F104" s="52"/>
      <c r="G104" s="57"/>
      <c r="H104" s="18"/>
      <c r="I104" s="18"/>
      <c r="J104" s="64"/>
      <c r="K104" s="137"/>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row>
    <row r="105" spans="1:46" s="7" customFormat="1" ht="13.15">
      <c r="A105" s="93"/>
      <c r="B105" s="71" t="s">
        <v>153</v>
      </c>
      <c r="C105" s="2"/>
      <c r="D105" s="2"/>
      <c r="E105" s="2"/>
      <c r="F105" s="52"/>
      <c r="G105" s="57"/>
      <c r="H105" s="18"/>
      <c r="I105" s="18"/>
      <c r="J105" s="64"/>
      <c r="K105" s="137"/>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row>
    <row r="106" spans="1:46" s="7" customFormat="1" ht="13.15">
      <c r="A106" s="93"/>
      <c r="B106" s="71" t="s">
        <v>154</v>
      </c>
      <c r="C106" s="2"/>
      <c r="D106" s="2"/>
      <c r="E106" s="2"/>
      <c r="F106" s="52"/>
      <c r="G106" s="57"/>
      <c r="H106" s="18"/>
      <c r="I106" s="18"/>
      <c r="J106" s="64"/>
      <c r="K106" s="137"/>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row>
    <row r="107" spans="1:46" s="7" customFormat="1" ht="13.15">
      <c r="A107" s="93"/>
      <c r="B107" s="71" t="s">
        <v>155</v>
      </c>
      <c r="C107" s="2"/>
      <c r="D107" s="2"/>
      <c r="E107" s="2"/>
      <c r="F107" s="52"/>
      <c r="G107" s="57"/>
      <c r="H107" s="18"/>
      <c r="I107" s="18"/>
      <c r="J107" s="64"/>
      <c r="K107" s="137"/>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row>
    <row r="108" spans="1:46" s="27" customFormat="1" ht="13.15">
      <c r="A108" s="94"/>
      <c r="B108" s="20" t="s">
        <v>28</v>
      </c>
      <c r="C108" s="21">
        <v>0</v>
      </c>
      <c r="D108" s="21">
        <v>0</v>
      </c>
      <c r="E108" s="21">
        <v>0</v>
      </c>
      <c r="F108" s="53">
        <f>C108+D108</f>
        <v>0</v>
      </c>
      <c r="G108" s="60">
        <v>0</v>
      </c>
      <c r="H108" s="22">
        <v>0</v>
      </c>
      <c r="I108" s="22">
        <v>0</v>
      </c>
      <c r="J108" s="65">
        <f>G108+H108</f>
        <v>0</v>
      </c>
      <c r="K108" s="138">
        <v>0</v>
      </c>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row>
    <row r="109" spans="1:46" s="27" customFormat="1" ht="13.15">
      <c r="A109" s="94"/>
      <c r="B109" s="20" t="s">
        <v>29</v>
      </c>
      <c r="C109" s="21">
        <v>0</v>
      </c>
      <c r="D109" s="21">
        <v>0</v>
      </c>
      <c r="E109" s="21">
        <v>0</v>
      </c>
      <c r="F109" s="53">
        <f>C109+D109</f>
        <v>0</v>
      </c>
      <c r="G109" s="60">
        <v>0</v>
      </c>
      <c r="H109" s="22">
        <v>0</v>
      </c>
      <c r="I109" s="22">
        <v>0</v>
      </c>
      <c r="J109" s="65">
        <f>G109+H109</f>
        <v>0</v>
      </c>
      <c r="K109" s="138">
        <v>0</v>
      </c>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row>
    <row r="110" spans="1:46" s="27" customFormat="1" ht="13.15">
      <c r="A110" s="94"/>
      <c r="B110" s="20" t="s">
        <v>30</v>
      </c>
      <c r="C110" s="21">
        <v>0</v>
      </c>
      <c r="D110" s="21">
        <v>0</v>
      </c>
      <c r="E110" s="21">
        <v>0</v>
      </c>
      <c r="F110" s="53">
        <f>C110+D110</f>
        <v>0</v>
      </c>
      <c r="G110" s="60">
        <v>0</v>
      </c>
      <c r="H110" s="22">
        <v>0</v>
      </c>
      <c r="I110" s="22">
        <v>0</v>
      </c>
      <c r="J110" s="65">
        <f>G110+H110</f>
        <v>0</v>
      </c>
      <c r="K110" s="138">
        <v>0</v>
      </c>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row>
    <row r="111" spans="1:46" s="27" customFormat="1" ht="13.15">
      <c r="A111" s="94"/>
      <c r="B111" s="20" t="s">
        <v>31</v>
      </c>
      <c r="C111" s="21">
        <v>0</v>
      </c>
      <c r="D111" s="21">
        <v>0</v>
      </c>
      <c r="E111" s="21">
        <v>0</v>
      </c>
      <c r="F111" s="53">
        <f>C111+D111</f>
        <v>0</v>
      </c>
      <c r="G111" s="60">
        <v>0</v>
      </c>
      <c r="H111" s="22">
        <v>0</v>
      </c>
      <c r="I111" s="22">
        <v>0</v>
      </c>
      <c r="J111" s="65">
        <f>G111+H111</f>
        <v>0</v>
      </c>
      <c r="K111" s="138">
        <v>0</v>
      </c>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row>
    <row r="112" spans="1:46" s="27" customFormat="1" ht="13.15">
      <c r="A112" s="94"/>
      <c r="B112" s="23" t="s">
        <v>5</v>
      </c>
      <c r="C112" s="24">
        <f>SUM(C108:C111)</f>
        <v>0</v>
      </c>
      <c r="D112" s="24">
        <f>SUM(D108:D111)</f>
        <v>0</v>
      </c>
      <c r="E112" s="24">
        <v>0</v>
      </c>
      <c r="F112" s="55">
        <f>SUM(F108:F111)</f>
        <v>0</v>
      </c>
      <c r="G112" s="62">
        <f>SUM(G108:G111)</f>
        <v>0</v>
      </c>
      <c r="H112" s="25">
        <f>SUM(H108:H111)</f>
        <v>0</v>
      </c>
      <c r="I112" s="25">
        <v>0</v>
      </c>
      <c r="J112" s="67">
        <f>SUM(J108:J111)</f>
        <v>0</v>
      </c>
      <c r="K112" s="163">
        <v>0</v>
      </c>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row>
    <row r="113" spans="1:46" s="7" customFormat="1" ht="26.25">
      <c r="A113" s="143" t="s">
        <v>44</v>
      </c>
      <c r="B113" s="144" t="s">
        <v>45</v>
      </c>
      <c r="C113" s="145"/>
      <c r="D113" s="145"/>
      <c r="E113" s="145"/>
      <c r="F113" s="146"/>
      <c r="G113" s="147"/>
      <c r="H113" s="148"/>
      <c r="I113" s="148"/>
      <c r="J113" s="149"/>
      <c r="K113" s="150"/>
      <c r="L113" s="6"/>
      <c r="M113" s="6"/>
      <c r="N113" s="6"/>
      <c r="O113" s="6"/>
      <c r="P113" s="6"/>
      <c r="Q113" s="6"/>
      <c r="R113" s="6"/>
      <c r="S113" s="6"/>
      <c r="T113" s="6"/>
      <c r="U113" s="6"/>
      <c r="V113" s="6"/>
      <c r="W113" s="6"/>
      <c r="X113" s="6"/>
      <c r="Y113" s="6"/>
      <c r="Z113" s="6"/>
      <c r="AA113" s="6"/>
      <c r="AB113" s="6"/>
      <c r="AC113" s="6"/>
      <c r="AD113" s="6"/>
      <c r="AE113" s="6"/>
      <c r="AF113" s="6"/>
      <c r="AG113" s="6"/>
      <c r="AH113" s="6"/>
      <c r="AI113" s="6"/>
      <c r="AJ113" s="6"/>
      <c r="AK113" s="6"/>
      <c r="AL113" s="6"/>
      <c r="AM113" s="6"/>
      <c r="AN113" s="6"/>
      <c r="AO113" s="6"/>
      <c r="AP113" s="6"/>
      <c r="AQ113" s="6"/>
      <c r="AR113" s="6"/>
      <c r="AS113" s="6"/>
      <c r="AT113" s="6"/>
    </row>
    <row r="114" spans="1:46" s="7" customFormat="1" ht="13.15">
      <c r="A114" s="93"/>
      <c r="B114" s="69" t="s">
        <v>110</v>
      </c>
      <c r="C114" s="2"/>
      <c r="D114" s="2"/>
      <c r="E114" s="2"/>
      <c r="F114" s="52"/>
      <c r="G114" s="57"/>
      <c r="H114" s="18"/>
      <c r="I114" s="18"/>
      <c r="J114" s="64"/>
      <c r="K114" s="137"/>
      <c r="L114" s="6"/>
      <c r="M114" s="6"/>
      <c r="N114" s="6"/>
      <c r="O114" s="6"/>
      <c r="P114" s="6"/>
      <c r="Q114" s="6"/>
      <c r="R114" s="6"/>
      <c r="S114" s="6"/>
      <c r="T114" s="6"/>
      <c r="U114" s="6"/>
      <c r="V114" s="6"/>
      <c r="W114" s="6"/>
      <c r="X114" s="6"/>
      <c r="Y114" s="6"/>
      <c r="Z114" s="6"/>
      <c r="AA114" s="6"/>
      <c r="AB114" s="6"/>
      <c r="AC114" s="6"/>
      <c r="AD114" s="6"/>
      <c r="AE114" s="6"/>
      <c r="AF114" s="6"/>
      <c r="AG114" s="6"/>
      <c r="AH114" s="6"/>
      <c r="AI114" s="6"/>
      <c r="AJ114" s="6"/>
      <c r="AK114" s="6"/>
      <c r="AL114" s="6"/>
      <c r="AM114" s="6"/>
      <c r="AN114" s="6"/>
      <c r="AO114" s="6"/>
      <c r="AP114" s="6"/>
      <c r="AQ114" s="6"/>
      <c r="AR114" s="6"/>
      <c r="AS114" s="6"/>
      <c r="AT114" s="6"/>
    </row>
    <row r="115" spans="1:46" s="7" customFormat="1" ht="38.25">
      <c r="A115" s="93"/>
      <c r="B115" s="72" t="s">
        <v>156</v>
      </c>
      <c r="C115" s="2"/>
      <c r="D115" s="2"/>
      <c r="E115" s="2"/>
      <c r="F115" s="52"/>
      <c r="G115" s="57"/>
      <c r="H115" s="18"/>
      <c r="I115" s="18"/>
      <c r="J115" s="64"/>
      <c r="K115" s="137"/>
      <c r="L115" s="6"/>
      <c r="M115" s="6"/>
      <c r="N115" s="6"/>
      <c r="O115" s="6"/>
      <c r="P115" s="6"/>
      <c r="Q115" s="6"/>
      <c r="R115" s="6"/>
      <c r="S115" s="6"/>
      <c r="T115" s="6"/>
      <c r="U115" s="6"/>
      <c r="V115" s="6"/>
      <c r="W115" s="6"/>
      <c r="X115" s="6"/>
      <c r="Y115" s="6"/>
      <c r="Z115" s="6"/>
      <c r="AA115" s="6"/>
      <c r="AB115" s="6"/>
      <c r="AC115" s="6"/>
      <c r="AD115" s="6"/>
      <c r="AE115" s="6"/>
      <c r="AF115" s="6"/>
      <c r="AG115" s="6"/>
      <c r="AH115" s="6"/>
      <c r="AI115" s="6"/>
      <c r="AJ115" s="6"/>
      <c r="AK115" s="6"/>
      <c r="AL115" s="6"/>
      <c r="AM115" s="6"/>
      <c r="AN115" s="6"/>
      <c r="AO115" s="6"/>
      <c r="AP115" s="6"/>
      <c r="AQ115" s="6"/>
      <c r="AR115" s="6"/>
      <c r="AS115" s="6"/>
      <c r="AT115" s="6"/>
    </row>
    <row r="116" spans="1:46" s="7" customFormat="1" ht="25.5">
      <c r="A116" s="93"/>
      <c r="B116" s="69" t="s">
        <v>111</v>
      </c>
      <c r="C116" s="2"/>
      <c r="D116" s="2"/>
      <c r="E116" s="2"/>
      <c r="F116" s="52"/>
      <c r="G116" s="57"/>
      <c r="H116" s="18"/>
      <c r="I116" s="18"/>
      <c r="J116" s="64"/>
      <c r="K116" s="137"/>
      <c r="L116" s="6"/>
      <c r="M116" s="6"/>
      <c r="N116" s="6"/>
      <c r="O116" s="6"/>
      <c r="P116" s="6"/>
      <c r="Q116" s="6"/>
      <c r="R116" s="6"/>
      <c r="S116" s="6"/>
      <c r="T116" s="6"/>
      <c r="U116" s="6"/>
      <c r="V116" s="6"/>
      <c r="W116" s="6"/>
      <c r="X116" s="6"/>
      <c r="Y116" s="6"/>
      <c r="Z116" s="6"/>
      <c r="AA116" s="6"/>
      <c r="AB116" s="6"/>
      <c r="AC116" s="6"/>
      <c r="AD116" s="6"/>
      <c r="AE116" s="6"/>
      <c r="AF116" s="6"/>
      <c r="AG116" s="6"/>
      <c r="AH116" s="6"/>
      <c r="AI116" s="6"/>
      <c r="AJ116" s="6"/>
      <c r="AK116" s="6"/>
      <c r="AL116" s="6"/>
      <c r="AM116" s="6"/>
      <c r="AN116" s="6"/>
      <c r="AO116" s="6"/>
      <c r="AP116" s="6"/>
      <c r="AQ116" s="6"/>
      <c r="AR116" s="6"/>
      <c r="AS116" s="6"/>
      <c r="AT116" s="6"/>
    </row>
    <row r="117" spans="1:46" s="7" customFormat="1" ht="25.5">
      <c r="A117" s="93"/>
      <c r="B117" s="69" t="s">
        <v>112</v>
      </c>
      <c r="C117" s="2"/>
      <c r="D117" s="2"/>
      <c r="E117" s="2"/>
      <c r="F117" s="52"/>
      <c r="G117" s="57"/>
      <c r="H117" s="18"/>
      <c r="I117" s="18"/>
      <c r="J117" s="64"/>
      <c r="K117" s="137"/>
      <c r="L117" s="6"/>
      <c r="M117" s="6"/>
      <c r="N117" s="6"/>
      <c r="O117" s="6"/>
      <c r="P117" s="6"/>
      <c r="Q117" s="6"/>
      <c r="R117" s="6"/>
      <c r="S117" s="6"/>
      <c r="T117" s="6"/>
      <c r="U117" s="6"/>
      <c r="V117" s="6"/>
      <c r="W117" s="6"/>
      <c r="X117" s="6"/>
      <c r="Y117" s="6"/>
      <c r="Z117" s="6"/>
      <c r="AA117" s="6"/>
      <c r="AB117" s="6"/>
      <c r="AC117" s="6"/>
      <c r="AD117" s="6"/>
      <c r="AE117" s="6"/>
      <c r="AF117" s="6"/>
      <c r="AG117" s="6"/>
      <c r="AH117" s="6"/>
      <c r="AI117" s="6"/>
      <c r="AJ117" s="6"/>
      <c r="AK117" s="6"/>
      <c r="AL117" s="6"/>
      <c r="AM117" s="6"/>
      <c r="AN117" s="6"/>
      <c r="AO117" s="6"/>
      <c r="AP117" s="6"/>
      <c r="AQ117" s="6"/>
      <c r="AR117" s="6"/>
      <c r="AS117" s="6"/>
      <c r="AT117" s="6"/>
    </row>
    <row r="118" spans="1:46" s="27" customFormat="1" ht="13.15">
      <c r="A118" s="94"/>
      <c r="B118" s="20" t="s">
        <v>28</v>
      </c>
      <c r="C118" s="21">
        <v>28000</v>
      </c>
      <c r="D118" s="21">
        <v>0</v>
      </c>
      <c r="E118" s="21">
        <v>0</v>
      </c>
      <c r="F118" s="53">
        <f>C118+D118+E118</f>
        <v>28000</v>
      </c>
      <c r="G118" s="60">
        <v>24265.43</v>
      </c>
      <c r="H118" s="22">
        <v>0</v>
      </c>
      <c r="I118" s="22">
        <v>0</v>
      </c>
      <c r="J118" s="65">
        <f>G118+H118+I118</f>
        <v>24265.43</v>
      </c>
      <c r="K118" s="138">
        <f>J118/F118</f>
        <v>0.86662249999999996</v>
      </c>
      <c r="L118" s="26"/>
      <c r="M118" s="26"/>
      <c r="N118" s="26"/>
      <c r="O118" s="26"/>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row>
    <row r="119" spans="1:46" s="27" customFormat="1" ht="13.15">
      <c r="A119" s="94"/>
      <c r="B119" s="20" t="s">
        <v>29</v>
      </c>
      <c r="C119" s="21">
        <v>4400</v>
      </c>
      <c r="D119" s="21">
        <v>0</v>
      </c>
      <c r="E119" s="21">
        <v>0</v>
      </c>
      <c r="F119" s="53">
        <f>C119+D119</f>
        <v>4400</v>
      </c>
      <c r="G119" s="60">
        <v>1313.15</v>
      </c>
      <c r="H119" s="22">
        <v>0</v>
      </c>
      <c r="I119" s="22">
        <v>0</v>
      </c>
      <c r="J119" s="65">
        <f>G119+H119</f>
        <v>1313.15</v>
      </c>
      <c r="K119" s="138">
        <f>J119/F119</f>
        <v>0.29844318181818186</v>
      </c>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row>
    <row r="120" spans="1:46" s="27" customFormat="1" ht="13.15">
      <c r="A120" s="94"/>
      <c r="B120" s="20" t="s">
        <v>30</v>
      </c>
      <c r="C120" s="21">
        <v>3000</v>
      </c>
      <c r="D120" s="21">
        <v>0</v>
      </c>
      <c r="E120" s="21">
        <v>0</v>
      </c>
      <c r="F120" s="53">
        <f>C120+D120</f>
        <v>3000</v>
      </c>
      <c r="G120" s="60">
        <v>1460.2</v>
      </c>
      <c r="H120" s="22">
        <v>0</v>
      </c>
      <c r="I120" s="22">
        <v>0</v>
      </c>
      <c r="J120" s="65">
        <f>G120+H120</f>
        <v>1460.2</v>
      </c>
      <c r="K120" s="138">
        <f>J120/F120</f>
        <v>0.48673333333333335</v>
      </c>
      <c r="L120" s="26"/>
      <c r="M120" s="26"/>
      <c r="N120" s="26"/>
      <c r="O120" s="26"/>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row>
    <row r="121" spans="1:46" s="27" customFormat="1" ht="13.15">
      <c r="A121" s="94"/>
      <c r="B121" s="20" t="s">
        <v>31</v>
      </c>
      <c r="C121" s="21">
        <v>1300</v>
      </c>
      <c r="D121" s="21">
        <v>0</v>
      </c>
      <c r="E121" s="21">
        <v>0</v>
      </c>
      <c r="F121" s="53">
        <f>C121+D121</f>
        <v>1300</v>
      </c>
      <c r="G121" s="60">
        <v>2740.18</v>
      </c>
      <c r="H121" s="22">
        <v>0</v>
      </c>
      <c r="I121" s="22">
        <v>0</v>
      </c>
      <c r="J121" s="65">
        <f>G121+H121</f>
        <v>2740.18</v>
      </c>
      <c r="K121" s="138">
        <f>J121/F121</f>
        <v>2.1078307692307692</v>
      </c>
      <c r="L121" s="26"/>
      <c r="M121" s="26"/>
      <c r="N121" s="26"/>
      <c r="O121" s="26"/>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row>
    <row r="122" spans="1:46" s="27" customFormat="1" ht="13.15">
      <c r="A122" s="94"/>
      <c r="B122" s="23" t="s">
        <v>5</v>
      </c>
      <c r="C122" s="24">
        <f t="shared" ref="C122:J122" si="15">SUM(C118:C121)</f>
        <v>36700</v>
      </c>
      <c r="D122" s="24">
        <f t="shared" si="15"/>
        <v>0</v>
      </c>
      <c r="E122" s="24">
        <f t="shared" si="15"/>
        <v>0</v>
      </c>
      <c r="F122" s="55">
        <f t="shared" si="15"/>
        <v>36700</v>
      </c>
      <c r="G122" s="62">
        <f t="shared" si="15"/>
        <v>29778.960000000003</v>
      </c>
      <c r="H122" s="25">
        <f t="shared" si="15"/>
        <v>0</v>
      </c>
      <c r="I122" s="25">
        <f t="shared" si="15"/>
        <v>0</v>
      </c>
      <c r="J122" s="67">
        <f t="shared" si="15"/>
        <v>29778.960000000003</v>
      </c>
      <c r="K122" s="163">
        <f>J122/F122</f>
        <v>0.81141580381471401</v>
      </c>
      <c r="L122" s="26"/>
      <c r="M122" s="26"/>
      <c r="N122" s="26"/>
      <c r="O122" s="26"/>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row>
    <row r="123" spans="1:46" s="7" customFormat="1" ht="26.25">
      <c r="A123" s="143" t="s">
        <v>87</v>
      </c>
      <c r="B123" s="144" t="s">
        <v>82</v>
      </c>
      <c r="C123" s="145"/>
      <c r="D123" s="145"/>
      <c r="E123" s="145"/>
      <c r="F123" s="146"/>
      <c r="G123" s="147"/>
      <c r="H123" s="148"/>
      <c r="I123" s="148"/>
      <c r="J123" s="149"/>
      <c r="K123" s="150"/>
      <c r="L123" s="6"/>
      <c r="M123" s="6"/>
      <c r="N123" s="6"/>
      <c r="O123" s="6"/>
      <c r="P123" s="6"/>
      <c r="Q123" s="6"/>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Q123" s="6"/>
      <c r="AR123" s="6"/>
      <c r="AS123" s="6"/>
      <c r="AT123" s="6"/>
    </row>
    <row r="124" spans="1:46" s="7" customFormat="1" ht="13.15">
      <c r="A124" s="93"/>
      <c r="B124" s="69" t="s">
        <v>110</v>
      </c>
      <c r="C124" s="2"/>
      <c r="D124" s="2"/>
      <c r="E124" s="2"/>
      <c r="F124" s="52"/>
      <c r="G124" s="57"/>
      <c r="H124" s="18"/>
      <c r="I124" s="18"/>
      <c r="J124" s="64"/>
      <c r="K124" s="137"/>
      <c r="L124" s="6"/>
      <c r="M124" s="6"/>
      <c r="N124" s="6"/>
      <c r="O124" s="6"/>
      <c r="P124" s="6"/>
      <c r="Q124" s="6"/>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Q124" s="6"/>
      <c r="AR124" s="6"/>
      <c r="AS124" s="6"/>
      <c r="AT124" s="6"/>
    </row>
    <row r="125" spans="1:46" s="7" customFormat="1" ht="25.5">
      <c r="A125" s="93"/>
      <c r="B125" s="72" t="s">
        <v>157</v>
      </c>
      <c r="C125" s="2"/>
      <c r="D125" s="2"/>
      <c r="E125" s="2"/>
      <c r="F125" s="52"/>
      <c r="G125" s="57"/>
      <c r="H125" s="18"/>
      <c r="I125" s="18"/>
      <c r="J125" s="64"/>
      <c r="K125" s="137"/>
      <c r="L125" s="6"/>
      <c r="M125" s="6"/>
      <c r="N125" s="6"/>
      <c r="O125" s="6"/>
      <c r="P125" s="6"/>
      <c r="Q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Q125" s="6"/>
      <c r="AR125" s="6"/>
      <c r="AS125" s="6"/>
      <c r="AT125" s="6"/>
    </row>
    <row r="126" spans="1:46" s="27" customFormat="1" ht="13.15">
      <c r="A126" s="94"/>
      <c r="B126" s="20" t="s">
        <v>28</v>
      </c>
      <c r="C126" s="21">
        <v>29912.5</v>
      </c>
      <c r="D126" s="21">
        <v>5087.5</v>
      </c>
      <c r="E126" s="21">
        <v>0</v>
      </c>
      <c r="F126" s="53">
        <f>C126+D126+E126</f>
        <v>35000</v>
      </c>
      <c r="G126" s="60">
        <v>29912.1</v>
      </c>
      <c r="H126" s="22">
        <v>23569</v>
      </c>
      <c r="I126" s="22">
        <v>0</v>
      </c>
      <c r="J126" s="65">
        <f>G126+H126+I126</f>
        <v>53481.1</v>
      </c>
      <c r="K126" s="138">
        <f>J126/F126</f>
        <v>1.5280314285714285</v>
      </c>
      <c r="L126" s="26"/>
      <c r="M126" s="26"/>
      <c r="N126" s="26"/>
      <c r="O126" s="26"/>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row>
    <row r="127" spans="1:46" s="27" customFormat="1" ht="13.15">
      <c r="A127" s="94"/>
      <c r="B127" s="20" t="s">
        <v>29</v>
      </c>
      <c r="C127" s="21">
        <v>6000</v>
      </c>
      <c r="D127" s="21">
        <v>0</v>
      </c>
      <c r="E127" s="21">
        <v>0</v>
      </c>
      <c r="F127" s="53">
        <f>C127+D127</f>
        <v>6000</v>
      </c>
      <c r="G127" s="60">
        <v>4414.6099999999997</v>
      </c>
      <c r="H127" s="22">
        <v>0</v>
      </c>
      <c r="I127" s="22">
        <v>0</v>
      </c>
      <c r="J127" s="65">
        <f>G127+H127</f>
        <v>4414.6099999999997</v>
      </c>
      <c r="K127" s="138">
        <f>J127/F127</f>
        <v>0.73576833333333325</v>
      </c>
      <c r="L127" s="26"/>
      <c r="M127" s="26"/>
      <c r="N127" s="26"/>
      <c r="O127" s="26"/>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row>
    <row r="128" spans="1:46" s="27" customFormat="1" ht="13.15">
      <c r="A128" s="94"/>
      <c r="B128" s="20" t="s">
        <v>30</v>
      </c>
      <c r="C128" s="21">
        <v>7600</v>
      </c>
      <c r="D128" s="21">
        <v>0</v>
      </c>
      <c r="E128" s="21">
        <v>0</v>
      </c>
      <c r="F128" s="53">
        <f>C128+D128</f>
        <v>7600</v>
      </c>
      <c r="G128" s="60">
        <v>7451.93</v>
      </c>
      <c r="H128" s="22">
        <v>0</v>
      </c>
      <c r="I128" s="22">
        <v>0</v>
      </c>
      <c r="J128" s="65">
        <f>G128+H128</f>
        <v>7451.93</v>
      </c>
      <c r="K128" s="138">
        <f>J128/F128</f>
        <v>0.98051710526315794</v>
      </c>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row>
    <row r="129" spans="1:46" s="27" customFormat="1" ht="13.15">
      <c r="A129" s="94"/>
      <c r="B129" s="20" t="s">
        <v>31</v>
      </c>
      <c r="C129" s="21">
        <v>4000</v>
      </c>
      <c r="D129" s="21">
        <v>0</v>
      </c>
      <c r="E129" s="21">
        <v>0</v>
      </c>
      <c r="F129" s="53">
        <f>C129+D129</f>
        <v>4000</v>
      </c>
      <c r="G129" s="60">
        <v>3519.24</v>
      </c>
      <c r="H129" s="22">
        <v>0</v>
      </c>
      <c r="I129" s="22">
        <v>0</v>
      </c>
      <c r="J129" s="65">
        <f>G129+H129</f>
        <v>3519.24</v>
      </c>
      <c r="K129" s="138">
        <f>J129/F129</f>
        <v>0.87980999999999998</v>
      </c>
      <c r="L129" s="26"/>
      <c r="M129" s="26"/>
      <c r="N129" s="26"/>
      <c r="O129" s="26"/>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row>
    <row r="130" spans="1:46" s="7" customFormat="1" ht="13.15">
      <c r="A130" s="117"/>
      <c r="B130" s="118" t="s">
        <v>5</v>
      </c>
      <c r="C130" s="119">
        <f t="shared" ref="C130:J130" si="16">SUM(C126:C129)</f>
        <v>47512.5</v>
      </c>
      <c r="D130" s="119">
        <f t="shared" si="16"/>
        <v>5087.5</v>
      </c>
      <c r="E130" s="119">
        <f t="shared" si="16"/>
        <v>0</v>
      </c>
      <c r="F130" s="120">
        <f t="shared" si="16"/>
        <v>52600</v>
      </c>
      <c r="G130" s="121">
        <f t="shared" si="16"/>
        <v>45297.88</v>
      </c>
      <c r="H130" s="122">
        <f t="shared" si="16"/>
        <v>23569</v>
      </c>
      <c r="I130" s="122">
        <f t="shared" si="16"/>
        <v>0</v>
      </c>
      <c r="J130" s="123">
        <f t="shared" si="16"/>
        <v>68866.880000000005</v>
      </c>
      <c r="K130" s="163">
        <f>J130/F130</f>
        <v>1.3092562737642586</v>
      </c>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row>
    <row r="131" spans="1:46" s="7" customFormat="1" ht="39.4">
      <c r="A131" s="93"/>
      <c r="B131" s="68" t="s">
        <v>203</v>
      </c>
      <c r="C131" s="3"/>
      <c r="D131" s="3"/>
      <c r="E131" s="3"/>
      <c r="F131" s="54"/>
      <c r="G131" s="61"/>
      <c r="H131" s="19"/>
      <c r="I131" s="19"/>
      <c r="J131" s="66"/>
      <c r="K131" s="137"/>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row>
    <row r="132" spans="1:46" s="7" customFormat="1" ht="13.15">
      <c r="A132" s="117"/>
      <c r="B132" s="118" t="s">
        <v>28</v>
      </c>
      <c r="C132" s="119">
        <f t="shared" ref="C132:J134" si="17">C84+C98+C108+C118+C126</f>
        <v>91187.5</v>
      </c>
      <c r="D132" s="119">
        <f t="shared" si="17"/>
        <v>29587.5</v>
      </c>
      <c r="E132" s="119">
        <f t="shared" si="17"/>
        <v>0</v>
      </c>
      <c r="F132" s="120">
        <f t="shared" si="17"/>
        <v>120775</v>
      </c>
      <c r="G132" s="121">
        <f t="shared" si="17"/>
        <v>84127.48000000001</v>
      </c>
      <c r="H132" s="122">
        <f t="shared" si="17"/>
        <v>48686.42</v>
      </c>
      <c r="I132" s="122">
        <f t="shared" si="17"/>
        <v>0</v>
      </c>
      <c r="J132" s="123">
        <f t="shared" si="17"/>
        <v>132813.9</v>
      </c>
      <c r="K132" s="138">
        <f>J132/F132</f>
        <v>1.0996803974332436</v>
      </c>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row>
    <row r="133" spans="1:46" s="7" customFormat="1" ht="13.15">
      <c r="A133" s="117"/>
      <c r="B133" s="118" t="s">
        <v>29</v>
      </c>
      <c r="C133" s="119">
        <f t="shared" si="17"/>
        <v>18200</v>
      </c>
      <c r="D133" s="119">
        <f t="shared" si="17"/>
        <v>11700</v>
      </c>
      <c r="E133" s="119">
        <f t="shared" si="17"/>
        <v>0</v>
      </c>
      <c r="F133" s="120">
        <f t="shared" si="17"/>
        <v>29900</v>
      </c>
      <c r="G133" s="121">
        <f t="shared" si="17"/>
        <v>12861.329999999998</v>
      </c>
      <c r="H133" s="122">
        <f t="shared" si="17"/>
        <v>12708.09</v>
      </c>
      <c r="I133" s="122">
        <f t="shared" si="17"/>
        <v>0</v>
      </c>
      <c r="J133" s="123">
        <f t="shared" si="17"/>
        <v>25569.420000000002</v>
      </c>
      <c r="K133" s="138">
        <f>J133/F133</f>
        <v>0.85516454849498336</v>
      </c>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row>
    <row r="134" spans="1:46" s="7" customFormat="1" ht="13.15">
      <c r="A134" s="117"/>
      <c r="B134" s="118" t="s">
        <v>30</v>
      </c>
      <c r="C134" s="119">
        <f t="shared" si="17"/>
        <v>13220</v>
      </c>
      <c r="D134" s="119">
        <f t="shared" si="17"/>
        <v>22000</v>
      </c>
      <c r="E134" s="119">
        <f t="shared" si="17"/>
        <v>0</v>
      </c>
      <c r="F134" s="120">
        <f t="shared" si="17"/>
        <v>35220</v>
      </c>
      <c r="G134" s="121">
        <f t="shared" si="17"/>
        <v>11489.83</v>
      </c>
      <c r="H134" s="122">
        <f t="shared" si="17"/>
        <v>24183.53</v>
      </c>
      <c r="I134" s="122">
        <f t="shared" si="17"/>
        <v>0</v>
      </c>
      <c r="J134" s="123">
        <f t="shared" si="17"/>
        <v>35673.360000000001</v>
      </c>
      <c r="K134" s="138">
        <f>J134/F134</f>
        <v>1.0128722316865417</v>
      </c>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row>
    <row r="135" spans="1:46" s="7" customFormat="1" ht="13.15">
      <c r="A135" s="117"/>
      <c r="B135" s="118" t="s">
        <v>31</v>
      </c>
      <c r="C135" s="119">
        <f>C111+C121+C129</f>
        <v>5300</v>
      </c>
      <c r="D135" s="119">
        <f>D111+D121+D129</f>
        <v>0</v>
      </c>
      <c r="E135" s="119">
        <f>E88+E101+E111+E121+E129</f>
        <v>0</v>
      </c>
      <c r="F135" s="120">
        <f>F111+F121+F129</f>
        <v>5300</v>
      </c>
      <c r="G135" s="121">
        <f>G111+G121+G129</f>
        <v>6259.42</v>
      </c>
      <c r="H135" s="122">
        <f>H111+H121+H129</f>
        <v>0</v>
      </c>
      <c r="I135" s="122">
        <f>I88+I101+I111+I121+I129</f>
        <v>0</v>
      </c>
      <c r="J135" s="123">
        <f>J111+J121+J129</f>
        <v>6259.42</v>
      </c>
      <c r="K135" s="138">
        <f>J135/F135</f>
        <v>1.181022641509434</v>
      </c>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row>
    <row r="136" spans="1:46" s="7" customFormat="1" ht="13.15">
      <c r="A136" s="117"/>
      <c r="B136" s="118" t="s">
        <v>78</v>
      </c>
      <c r="C136" s="119">
        <f t="shared" ref="C136:J136" si="18">C87</f>
        <v>0</v>
      </c>
      <c r="D136" s="119">
        <f t="shared" si="18"/>
        <v>0</v>
      </c>
      <c r="E136" s="119">
        <f t="shared" si="18"/>
        <v>0</v>
      </c>
      <c r="F136" s="120">
        <f t="shared" si="18"/>
        <v>0</v>
      </c>
      <c r="G136" s="121">
        <f t="shared" si="18"/>
        <v>0</v>
      </c>
      <c r="H136" s="122">
        <f t="shared" si="18"/>
        <v>0</v>
      </c>
      <c r="I136" s="122">
        <f t="shared" si="18"/>
        <v>0</v>
      </c>
      <c r="J136" s="123">
        <f t="shared" si="18"/>
        <v>0</v>
      </c>
      <c r="K136" s="138">
        <v>0</v>
      </c>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row>
    <row r="137" spans="1:46" s="7" customFormat="1" ht="39.4">
      <c r="A137" s="125"/>
      <c r="B137" s="126" t="s">
        <v>46</v>
      </c>
      <c r="C137" s="127">
        <f t="shared" ref="C137:J137" si="19">SUM(C132:C136)</f>
        <v>127907.5</v>
      </c>
      <c r="D137" s="127">
        <f t="shared" si="19"/>
        <v>63287.5</v>
      </c>
      <c r="E137" s="127">
        <f t="shared" si="19"/>
        <v>0</v>
      </c>
      <c r="F137" s="128">
        <f t="shared" si="19"/>
        <v>191195</v>
      </c>
      <c r="G137" s="129">
        <f t="shared" si="19"/>
        <v>114738.06000000001</v>
      </c>
      <c r="H137" s="130">
        <f t="shared" si="19"/>
        <v>85578.04</v>
      </c>
      <c r="I137" s="130">
        <f t="shared" si="19"/>
        <v>0</v>
      </c>
      <c r="J137" s="131">
        <f t="shared" si="19"/>
        <v>200316.1</v>
      </c>
      <c r="K137" s="139">
        <f>J137/F137</f>
        <v>1.047705745443134</v>
      </c>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row>
    <row r="138" spans="1:46" s="5" customFormat="1" ht="26.25">
      <c r="A138" s="89" t="s">
        <v>20</v>
      </c>
      <c r="B138" s="90" t="s">
        <v>214</v>
      </c>
      <c r="C138" s="91"/>
      <c r="D138" s="91"/>
      <c r="E138" s="91"/>
      <c r="F138" s="124"/>
      <c r="G138" s="107"/>
      <c r="H138" s="92"/>
      <c r="I138" s="92"/>
      <c r="J138" s="110"/>
      <c r="K138" s="136"/>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row>
    <row r="139" spans="1:46" s="5" customFormat="1" ht="26.25">
      <c r="A139" s="143" t="s">
        <v>47</v>
      </c>
      <c r="B139" s="144" t="s">
        <v>48</v>
      </c>
      <c r="C139" s="157"/>
      <c r="D139" s="157"/>
      <c r="E139" s="157"/>
      <c r="F139" s="158"/>
      <c r="G139" s="159"/>
      <c r="H139" s="160"/>
      <c r="I139" s="160"/>
      <c r="J139" s="161"/>
      <c r="K139" s="150"/>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row>
    <row r="140" spans="1:46" s="7" customFormat="1" ht="25.9">
      <c r="A140" s="143" t="s">
        <v>49</v>
      </c>
      <c r="B140" s="162" t="s">
        <v>158</v>
      </c>
      <c r="C140" s="145"/>
      <c r="D140" s="145"/>
      <c r="E140" s="145"/>
      <c r="F140" s="146"/>
      <c r="G140" s="147"/>
      <c r="H140" s="148"/>
      <c r="I140" s="148"/>
      <c r="J140" s="149"/>
      <c r="K140" s="150"/>
      <c r="L140" s="6"/>
      <c r="M140" s="6"/>
      <c r="N140" s="6"/>
      <c r="O140" s="6"/>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row>
    <row r="141" spans="1:46" s="7" customFormat="1" ht="13.15">
      <c r="A141" s="93"/>
      <c r="B141" s="69" t="s">
        <v>110</v>
      </c>
      <c r="C141" s="2"/>
      <c r="D141" s="2"/>
      <c r="E141" s="2"/>
      <c r="F141" s="52"/>
      <c r="G141" s="57"/>
      <c r="H141" s="18"/>
      <c r="I141" s="18"/>
      <c r="J141" s="64"/>
      <c r="K141" s="137"/>
      <c r="L141" s="6"/>
      <c r="M141" s="6"/>
      <c r="N141" s="6"/>
      <c r="O141" s="6"/>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row>
    <row r="142" spans="1:46" s="7" customFormat="1" ht="13.15">
      <c r="A142" s="93"/>
      <c r="B142" s="72" t="s">
        <v>159</v>
      </c>
      <c r="C142" s="2"/>
      <c r="D142" s="2"/>
      <c r="E142" s="2"/>
      <c r="F142" s="52"/>
      <c r="G142" s="57"/>
      <c r="H142" s="18"/>
      <c r="I142" s="18"/>
      <c r="J142" s="64"/>
      <c r="K142" s="137"/>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row>
    <row r="143" spans="1:46" s="7" customFormat="1" ht="25.5">
      <c r="A143" s="93"/>
      <c r="B143" s="72" t="s">
        <v>160</v>
      </c>
      <c r="C143" s="2"/>
      <c r="D143" s="2"/>
      <c r="E143" s="2"/>
      <c r="F143" s="52"/>
      <c r="G143" s="57"/>
      <c r="H143" s="18"/>
      <c r="I143" s="18"/>
      <c r="J143" s="64"/>
      <c r="K143" s="137"/>
      <c r="L143" s="6"/>
      <c r="M143" s="6"/>
      <c r="N143" s="6"/>
      <c r="O143" s="6"/>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row>
    <row r="144" spans="1:46" s="7" customFormat="1" ht="13.15">
      <c r="A144" s="93"/>
      <c r="B144" s="72" t="s">
        <v>161</v>
      </c>
      <c r="C144" s="2"/>
      <c r="D144" s="2"/>
      <c r="E144" s="2"/>
      <c r="F144" s="52"/>
      <c r="G144" s="57"/>
      <c r="H144" s="18"/>
      <c r="I144" s="18"/>
      <c r="J144" s="64"/>
      <c r="K144" s="137"/>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row>
    <row r="145" spans="1:46" s="7" customFormat="1" ht="13.15">
      <c r="A145" s="93"/>
      <c r="B145" s="72" t="s">
        <v>162</v>
      </c>
      <c r="C145" s="2"/>
      <c r="D145" s="2"/>
      <c r="E145" s="2"/>
      <c r="F145" s="52"/>
      <c r="G145" s="57"/>
      <c r="H145" s="18"/>
      <c r="I145" s="18"/>
      <c r="J145" s="64"/>
      <c r="K145" s="137"/>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row>
    <row r="146" spans="1:46" s="7" customFormat="1" ht="38.25">
      <c r="A146" s="93"/>
      <c r="B146" s="72" t="s">
        <v>163</v>
      </c>
      <c r="C146" s="2"/>
      <c r="D146" s="2"/>
      <c r="E146" s="2"/>
      <c r="F146" s="52"/>
      <c r="G146" s="57"/>
      <c r="H146" s="18"/>
      <c r="I146" s="18"/>
      <c r="J146" s="64"/>
      <c r="K146" s="137"/>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row>
    <row r="147" spans="1:46" s="27" customFormat="1" ht="13.15">
      <c r="A147" s="94"/>
      <c r="B147" s="20" t="s">
        <v>28</v>
      </c>
      <c r="C147" s="21">
        <v>3500</v>
      </c>
      <c r="D147" s="21">
        <v>0</v>
      </c>
      <c r="E147" s="21">
        <v>0</v>
      </c>
      <c r="F147" s="53">
        <f>C147+D147</f>
        <v>3500</v>
      </c>
      <c r="G147" s="60">
        <v>3780.63</v>
      </c>
      <c r="H147" s="22">
        <v>0</v>
      </c>
      <c r="I147" s="22">
        <v>0</v>
      </c>
      <c r="J147" s="65">
        <f>G147+H147</f>
        <v>3780.63</v>
      </c>
      <c r="K147" s="138">
        <f>J147/F147</f>
        <v>1.0801800000000001</v>
      </c>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row>
    <row r="148" spans="1:46" s="27" customFormat="1" ht="13.15">
      <c r="A148" s="94"/>
      <c r="B148" s="20" t="s">
        <v>29</v>
      </c>
      <c r="C148" s="21">
        <v>0</v>
      </c>
      <c r="D148" s="21">
        <v>0</v>
      </c>
      <c r="E148" s="21">
        <v>0</v>
      </c>
      <c r="F148" s="53">
        <f>C148+D148</f>
        <v>0</v>
      </c>
      <c r="G148" s="60">
        <v>0</v>
      </c>
      <c r="H148" s="22">
        <v>0</v>
      </c>
      <c r="I148" s="22">
        <v>0</v>
      </c>
      <c r="J148" s="65">
        <f>G148+H148</f>
        <v>0</v>
      </c>
      <c r="K148" s="138">
        <v>0</v>
      </c>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row>
    <row r="149" spans="1:46" s="27" customFormat="1" ht="13.15">
      <c r="A149" s="94"/>
      <c r="B149" s="20" t="s">
        <v>30</v>
      </c>
      <c r="C149" s="21">
        <v>0</v>
      </c>
      <c r="D149" s="21">
        <v>0</v>
      </c>
      <c r="E149" s="21">
        <v>0</v>
      </c>
      <c r="F149" s="53">
        <f>C149+D149</f>
        <v>0</v>
      </c>
      <c r="G149" s="60">
        <v>0</v>
      </c>
      <c r="H149" s="22">
        <v>0</v>
      </c>
      <c r="I149" s="22">
        <v>0</v>
      </c>
      <c r="J149" s="65">
        <f>G149+H149</f>
        <v>0</v>
      </c>
      <c r="K149" s="138">
        <v>0</v>
      </c>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row>
    <row r="150" spans="1:46" s="27" customFormat="1" ht="13.15">
      <c r="A150" s="94"/>
      <c r="B150" s="20" t="s">
        <v>31</v>
      </c>
      <c r="C150" s="21">
        <v>1500</v>
      </c>
      <c r="D150" s="21">
        <v>0</v>
      </c>
      <c r="E150" s="21">
        <v>0</v>
      </c>
      <c r="F150" s="53">
        <f>C150+D150</f>
        <v>1500</v>
      </c>
      <c r="G150" s="60">
        <v>73.16</v>
      </c>
      <c r="H150" s="22">
        <v>0</v>
      </c>
      <c r="I150" s="22">
        <v>0</v>
      </c>
      <c r="J150" s="65">
        <f>G150+H150</f>
        <v>73.16</v>
      </c>
      <c r="K150" s="138">
        <f>J150/F150</f>
        <v>4.8773333333333328E-2</v>
      </c>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row>
    <row r="151" spans="1:46" s="27" customFormat="1" ht="13.15">
      <c r="A151" s="94"/>
      <c r="B151" s="23" t="s">
        <v>63</v>
      </c>
      <c r="C151" s="24">
        <f>SUM(C147:C150)</f>
        <v>5000</v>
      </c>
      <c r="D151" s="24">
        <f>SUM(D147:D150)</f>
        <v>0</v>
      </c>
      <c r="E151" s="24">
        <v>0</v>
      </c>
      <c r="F151" s="55">
        <f>SUM(F147:F150)</f>
        <v>5000</v>
      </c>
      <c r="G151" s="62">
        <f>SUM(G147:G150)</f>
        <v>3853.79</v>
      </c>
      <c r="H151" s="25">
        <f>SUM(H147:H150)</f>
        <v>0</v>
      </c>
      <c r="I151" s="25">
        <v>0</v>
      </c>
      <c r="J151" s="67">
        <f>SUM(J147:J150)</f>
        <v>3853.79</v>
      </c>
      <c r="K151" s="163">
        <f>J151/F151</f>
        <v>0.77075799999999994</v>
      </c>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row>
    <row r="152" spans="1:46" s="7" customFormat="1" ht="25.9">
      <c r="A152" s="143" t="s">
        <v>50</v>
      </c>
      <c r="B152" s="162" t="s">
        <v>85</v>
      </c>
      <c r="C152" s="145"/>
      <c r="D152" s="145"/>
      <c r="E152" s="145"/>
      <c r="F152" s="146"/>
      <c r="G152" s="147"/>
      <c r="H152" s="148"/>
      <c r="I152" s="148"/>
      <c r="J152" s="149"/>
      <c r="K152" s="150"/>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row>
    <row r="153" spans="1:46" s="7" customFormat="1" ht="25.9">
      <c r="A153" s="93"/>
      <c r="B153" s="38" t="s">
        <v>113</v>
      </c>
      <c r="C153" s="2"/>
      <c r="D153" s="2"/>
      <c r="E153" s="2"/>
      <c r="F153" s="52"/>
      <c r="G153" s="57"/>
      <c r="H153" s="18"/>
      <c r="I153" s="18"/>
      <c r="J153" s="64"/>
      <c r="K153" s="137"/>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row>
    <row r="154" spans="1:46" s="27" customFormat="1" ht="13.15">
      <c r="A154" s="94"/>
      <c r="B154" s="20" t="s">
        <v>28</v>
      </c>
      <c r="C154" s="21">
        <v>16000</v>
      </c>
      <c r="D154" s="21">
        <v>0</v>
      </c>
      <c r="E154" s="21">
        <v>0</v>
      </c>
      <c r="F154" s="53">
        <f>C154+D154</f>
        <v>16000</v>
      </c>
      <c r="G154" s="60">
        <v>18455.27</v>
      </c>
      <c r="H154" s="22">
        <v>0</v>
      </c>
      <c r="I154" s="22">
        <v>0</v>
      </c>
      <c r="J154" s="65">
        <f>G154+H154</f>
        <v>18455.27</v>
      </c>
      <c r="K154" s="138">
        <f>J154/F154</f>
        <v>1.1534543749999999</v>
      </c>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row>
    <row r="155" spans="1:46" s="27" customFormat="1" ht="13.15">
      <c r="A155" s="94"/>
      <c r="B155" s="20" t="s">
        <v>29</v>
      </c>
      <c r="C155" s="21">
        <v>2000</v>
      </c>
      <c r="D155" s="21">
        <v>0</v>
      </c>
      <c r="E155" s="21">
        <v>0</v>
      </c>
      <c r="F155" s="53">
        <f>C155+D155</f>
        <v>2000</v>
      </c>
      <c r="G155" s="60">
        <v>2125</v>
      </c>
      <c r="H155" s="22">
        <v>0</v>
      </c>
      <c r="I155" s="22">
        <v>0</v>
      </c>
      <c r="J155" s="65">
        <f>G155+H155</f>
        <v>2125</v>
      </c>
      <c r="K155" s="138">
        <f>J155/F155</f>
        <v>1.0625</v>
      </c>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row>
    <row r="156" spans="1:46" s="27" customFormat="1" ht="13.15">
      <c r="A156" s="94"/>
      <c r="B156" s="20" t="s">
        <v>30</v>
      </c>
      <c r="C156" s="21">
        <v>1275</v>
      </c>
      <c r="D156" s="21">
        <v>0</v>
      </c>
      <c r="E156" s="21">
        <v>0</v>
      </c>
      <c r="F156" s="53">
        <f>C156+D156</f>
        <v>1275</v>
      </c>
      <c r="G156" s="60">
        <v>6437.5</v>
      </c>
      <c r="H156" s="22">
        <v>0</v>
      </c>
      <c r="I156" s="22">
        <v>0</v>
      </c>
      <c r="J156" s="65">
        <f>G156+H156</f>
        <v>6437.5</v>
      </c>
      <c r="K156" s="138">
        <f>J156/F156</f>
        <v>5.0490196078431371</v>
      </c>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row>
    <row r="157" spans="1:46" s="27" customFormat="1" ht="13.15">
      <c r="A157" s="94"/>
      <c r="B157" s="20" t="s">
        <v>31</v>
      </c>
      <c r="C157" s="21">
        <v>4100</v>
      </c>
      <c r="D157" s="21">
        <v>0</v>
      </c>
      <c r="E157" s="21">
        <v>0</v>
      </c>
      <c r="F157" s="53">
        <f>C157+D157</f>
        <v>4100</v>
      </c>
      <c r="G157" s="60">
        <v>4702.5</v>
      </c>
      <c r="H157" s="22">
        <v>0</v>
      </c>
      <c r="I157" s="22">
        <v>0</v>
      </c>
      <c r="J157" s="65">
        <f>G157+H157</f>
        <v>4702.5</v>
      </c>
      <c r="K157" s="138">
        <f>J157/F157</f>
        <v>1.1469512195121951</v>
      </c>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row>
    <row r="158" spans="1:46" s="7" customFormat="1" ht="13.15">
      <c r="A158" s="117"/>
      <c r="B158" s="118" t="s">
        <v>63</v>
      </c>
      <c r="C158" s="119">
        <f>SUM(C154:C157)</f>
        <v>23375</v>
      </c>
      <c r="D158" s="119">
        <f>SUM(D154:D157)</f>
        <v>0</v>
      </c>
      <c r="E158" s="119">
        <v>0</v>
      </c>
      <c r="F158" s="120">
        <f>SUM(F154:F157)</f>
        <v>23375</v>
      </c>
      <c r="G158" s="121">
        <f>SUM(G154:G157)</f>
        <v>31720.27</v>
      </c>
      <c r="H158" s="122">
        <f>SUM(H154:H157)</f>
        <v>0</v>
      </c>
      <c r="I158" s="122">
        <v>0</v>
      </c>
      <c r="J158" s="123">
        <f>SUM(J154:J157)</f>
        <v>31720.27</v>
      </c>
      <c r="K158" s="163">
        <f>J158/F158</f>
        <v>1.357016898395722</v>
      </c>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row>
    <row r="159" spans="1:46" s="7" customFormat="1" ht="25.9">
      <c r="A159" s="143" t="s">
        <v>47</v>
      </c>
      <c r="B159" s="162" t="s">
        <v>79</v>
      </c>
      <c r="C159" s="145"/>
      <c r="D159" s="145"/>
      <c r="E159" s="145"/>
      <c r="F159" s="146"/>
      <c r="G159" s="147"/>
      <c r="H159" s="148"/>
      <c r="I159" s="148"/>
      <c r="J159" s="149"/>
      <c r="K159" s="150"/>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row>
    <row r="160" spans="1:46" s="27" customFormat="1" ht="13.15">
      <c r="A160" s="94"/>
      <c r="B160" s="20" t="s">
        <v>28</v>
      </c>
      <c r="C160" s="21">
        <f xml:space="preserve"> C147+C154</f>
        <v>19500</v>
      </c>
      <c r="D160" s="21">
        <v>0</v>
      </c>
      <c r="E160" s="21">
        <v>0</v>
      </c>
      <c r="F160" s="53">
        <f>C160+D160</f>
        <v>19500</v>
      </c>
      <c r="G160" s="60">
        <f xml:space="preserve"> G147+G154</f>
        <v>22235.9</v>
      </c>
      <c r="H160" s="22">
        <v>0</v>
      </c>
      <c r="I160" s="22">
        <v>0</v>
      </c>
      <c r="J160" s="65">
        <f>G160+H160</f>
        <v>22235.9</v>
      </c>
      <c r="K160" s="138">
        <f>J160/F160</f>
        <v>1.1403025641025641</v>
      </c>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row>
    <row r="161" spans="1:46" s="27" customFormat="1" ht="13.15">
      <c r="A161" s="94"/>
      <c r="B161" s="20" t="s">
        <v>29</v>
      </c>
      <c r="C161" s="21">
        <f xml:space="preserve"> C148+C155</f>
        <v>2000</v>
      </c>
      <c r="D161" s="21">
        <v>0</v>
      </c>
      <c r="E161" s="21">
        <v>0</v>
      </c>
      <c r="F161" s="53">
        <f>C161+D161</f>
        <v>2000</v>
      </c>
      <c r="G161" s="60">
        <f xml:space="preserve"> G148+G155</f>
        <v>2125</v>
      </c>
      <c r="H161" s="22">
        <v>0</v>
      </c>
      <c r="I161" s="22">
        <v>0</v>
      </c>
      <c r="J161" s="65">
        <f>G161+H161</f>
        <v>2125</v>
      </c>
      <c r="K161" s="138">
        <f>J161/F161</f>
        <v>1.0625</v>
      </c>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row>
    <row r="162" spans="1:46" s="27" customFormat="1" ht="13.15">
      <c r="A162" s="94"/>
      <c r="B162" s="20" t="s">
        <v>30</v>
      </c>
      <c r="C162" s="21">
        <f xml:space="preserve"> C149+C156</f>
        <v>1275</v>
      </c>
      <c r="D162" s="21">
        <v>0</v>
      </c>
      <c r="E162" s="21">
        <v>0</v>
      </c>
      <c r="F162" s="53">
        <f>C162+D162</f>
        <v>1275</v>
      </c>
      <c r="G162" s="60">
        <f xml:space="preserve"> G149+G156</f>
        <v>6437.5</v>
      </c>
      <c r="H162" s="22">
        <v>0</v>
      </c>
      <c r="I162" s="22">
        <v>0</v>
      </c>
      <c r="J162" s="65">
        <f>G162+H162</f>
        <v>6437.5</v>
      </c>
      <c r="K162" s="138">
        <f>J162/F162</f>
        <v>5.0490196078431371</v>
      </c>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row>
    <row r="163" spans="1:46" s="27" customFormat="1" ht="13.15">
      <c r="A163" s="94"/>
      <c r="B163" s="20" t="s">
        <v>31</v>
      </c>
      <c r="C163" s="21">
        <f xml:space="preserve"> C150+C157</f>
        <v>5600</v>
      </c>
      <c r="D163" s="21">
        <v>0</v>
      </c>
      <c r="E163" s="21">
        <v>0</v>
      </c>
      <c r="F163" s="53">
        <f>C163+D163</f>
        <v>5600</v>
      </c>
      <c r="G163" s="60">
        <f xml:space="preserve"> G150+G157</f>
        <v>4775.66</v>
      </c>
      <c r="H163" s="22">
        <v>0</v>
      </c>
      <c r="I163" s="22">
        <v>0</v>
      </c>
      <c r="J163" s="65">
        <f>G163+H163</f>
        <v>4775.66</v>
      </c>
      <c r="K163" s="138">
        <f>J163/F163</f>
        <v>0.85279642857142857</v>
      </c>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row>
    <row r="164" spans="1:46" s="27" customFormat="1" ht="13.15">
      <c r="A164" s="94"/>
      <c r="B164" s="23" t="s">
        <v>5</v>
      </c>
      <c r="C164" s="24">
        <f>SUM(C160:C163)</f>
        <v>28375</v>
      </c>
      <c r="D164" s="24">
        <f>SUM(D160:D163)</f>
        <v>0</v>
      </c>
      <c r="E164" s="24">
        <v>0</v>
      </c>
      <c r="F164" s="55">
        <f>SUM(F160:F163)</f>
        <v>28375</v>
      </c>
      <c r="G164" s="62">
        <f>SUM(G160:G163)</f>
        <v>35574.06</v>
      </c>
      <c r="H164" s="25">
        <f>SUM(H160:H163)</f>
        <v>0</v>
      </c>
      <c r="I164" s="25">
        <v>0</v>
      </c>
      <c r="J164" s="67">
        <f>SUM(J160:J163)</f>
        <v>35574.06</v>
      </c>
      <c r="K164" s="163">
        <f>J164/F164</f>
        <v>1.2537113656387664</v>
      </c>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row>
    <row r="165" spans="1:46" s="7" customFormat="1" ht="25.9">
      <c r="A165" s="143" t="s">
        <v>51</v>
      </c>
      <c r="B165" s="162" t="s">
        <v>80</v>
      </c>
      <c r="C165" s="145"/>
      <c r="D165" s="145"/>
      <c r="E165" s="145"/>
      <c r="F165" s="146"/>
      <c r="G165" s="147"/>
      <c r="H165" s="148"/>
      <c r="I165" s="148"/>
      <c r="J165" s="149"/>
      <c r="K165" s="150"/>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row>
    <row r="166" spans="1:46" s="7" customFormat="1" ht="178.9">
      <c r="A166" s="93"/>
      <c r="B166" s="38" t="s">
        <v>148</v>
      </c>
      <c r="C166" s="2"/>
      <c r="D166" s="2"/>
      <c r="E166" s="2"/>
      <c r="F166" s="52"/>
      <c r="G166" s="57"/>
      <c r="H166" s="18"/>
      <c r="I166" s="18"/>
      <c r="J166" s="64"/>
      <c r="K166" s="137"/>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row>
    <row r="167" spans="1:46" s="7" customFormat="1" ht="38.65">
      <c r="A167" s="93"/>
      <c r="B167" s="38" t="s">
        <v>149</v>
      </c>
      <c r="C167" s="2"/>
      <c r="D167" s="2"/>
      <c r="E167" s="2"/>
      <c r="F167" s="52"/>
      <c r="G167" s="57"/>
      <c r="H167" s="18"/>
      <c r="I167" s="18"/>
      <c r="J167" s="64"/>
      <c r="K167" s="137"/>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row>
    <row r="168" spans="1:46" s="27" customFormat="1" ht="13.15">
      <c r="A168" s="94"/>
      <c r="B168" s="20" t="s">
        <v>28</v>
      </c>
      <c r="C168" s="21">
        <v>6000</v>
      </c>
      <c r="D168" s="21">
        <v>0</v>
      </c>
      <c r="E168" s="21">
        <v>0</v>
      </c>
      <c r="F168" s="53">
        <f>C168+D168</f>
        <v>6000</v>
      </c>
      <c r="G168" s="60">
        <v>7482.07</v>
      </c>
      <c r="H168" s="22">
        <v>0</v>
      </c>
      <c r="I168" s="22">
        <v>0</v>
      </c>
      <c r="J168" s="65">
        <f>G168+H168</f>
        <v>7482.07</v>
      </c>
      <c r="K168" s="138">
        <f>J168/F168</f>
        <v>1.2470116666666666</v>
      </c>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row>
    <row r="169" spans="1:46" s="27" customFormat="1" ht="13.15">
      <c r="A169" s="94"/>
      <c r="B169" s="20" t="s">
        <v>29</v>
      </c>
      <c r="C169" s="21">
        <v>0</v>
      </c>
      <c r="D169" s="21">
        <v>0</v>
      </c>
      <c r="E169" s="21">
        <v>0</v>
      </c>
      <c r="F169" s="53">
        <f>C169+D169</f>
        <v>0</v>
      </c>
      <c r="G169" s="60">
        <v>0</v>
      </c>
      <c r="H169" s="22">
        <v>0</v>
      </c>
      <c r="I169" s="22">
        <v>0</v>
      </c>
      <c r="J169" s="65">
        <f>G169+H169</f>
        <v>0</v>
      </c>
      <c r="K169" s="138">
        <v>0</v>
      </c>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row>
    <row r="170" spans="1:46" s="27" customFormat="1" ht="13.15">
      <c r="A170" s="94"/>
      <c r="B170" s="20" t="s">
        <v>30</v>
      </c>
      <c r="C170" s="21">
        <v>500</v>
      </c>
      <c r="D170" s="21">
        <v>0</v>
      </c>
      <c r="E170" s="21">
        <v>0</v>
      </c>
      <c r="F170" s="53">
        <f>C170+D170</f>
        <v>500</v>
      </c>
      <c r="G170" s="60">
        <v>528</v>
      </c>
      <c r="H170" s="22">
        <v>0</v>
      </c>
      <c r="I170" s="22">
        <v>0</v>
      </c>
      <c r="J170" s="65">
        <f>G170+H170</f>
        <v>528</v>
      </c>
      <c r="K170" s="138">
        <f>J170/F170</f>
        <v>1.056</v>
      </c>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row>
    <row r="171" spans="1:46" s="27" customFormat="1" ht="13.15">
      <c r="A171" s="94"/>
      <c r="B171" s="20" t="s">
        <v>31</v>
      </c>
      <c r="C171" s="21">
        <v>0</v>
      </c>
      <c r="D171" s="21">
        <v>0</v>
      </c>
      <c r="E171" s="21">
        <v>0</v>
      </c>
      <c r="F171" s="53">
        <f>C171+D171</f>
        <v>0</v>
      </c>
      <c r="G171" s="60">
        <v>0</v>
      </c>
      <c r="H171" s="22">
        <v>0</v>
      </c>
      <c r="I171" s="22">
        <v>0</v>
      </c>
      <c r="J171" s="65">
        <f>G171+H171</f>
        <v>0</v>
      </c>
      <c r="K171" s="138">
        <v>0</v>
      </c>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row>
    <row r="172" spans="1:46" s="7" customFormat="1" ht="13.15">
      <c r="A172" s="117"/>
      <c r="B172" s="118" t="s">
        <v>5</v>
      </c>
      <c r="C172" s="119">
        <f>SUM(C168:C171)</f>
        <v>6500</v>
      </c>
      <c r="D172" s="119">
        <f>SUM(D168:D171)</f>
        <v>0</v>
      </c>
      <c r="E172" s="119">
        <v>0</v>
      </c>
      <c r="F172" s="120">
        <f>SUM(F168:F171)</f>
        <v>6500</v>
      </c>
      <c r="G172" s="121">
        <f>SUM(G168:G171)</f>
        <v>8010.07</v>
      </c>
      <c r="H172" s="122">
        <f>SUM(H168:H171)</f>
        <v>0</v>
      </c>
      <c r="I172" s="122">
        <v>0</v>
      </c>
      <c r="J172" s="123">
        <f>SUM(J168:J171)</f>
        <v>8010.07</v>
      </c>
      <c r="K172" s="163">
        <f>J172/F172</f>
        <v>1.2323184615384615</v>
      </c>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row>
    <row r="173" spans="1:46" s="7" customFormat="1" ht="13.15">
      <c r="A173" s="143" t="s">
        <v>52</v>
      </c>
      <c r="B173" s="162" t="s">
        <v>53</v>
      </c>
      <c r="C173" s="145"/>
      <c r="D173" s="145"/>
      <c r="E173" s="145"/>
      <c r="F173" s="146"/>
      <c r="G173" s="147"/>
      <c r="H173" s="148"/>
      <c r="I173" s="148"/>
      <c r="J173" s="149"/>
      <c r="K173" s="150"/>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row>
    <row r="174" spans="1:46" s="7" customFormat="1" ht="13.15">
      <c r="A174" s="93"/>
      <c r="B174" s="38" t="s">
        <v>114</v>
      </c>
      <c r="C174" s="2"/>
      <c r="D174" s="2"/>
      <c r="E174" s="2"/>
      <c r="F174" s="52"/>
      <c r="G174" s="57"/>
      <c r="H174" s="18"/>
      <c r="I174" s="18"/>
      <c r="J174" s="64"/>
      <c r="K174" s="137"/>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row>
    <row r="175" spans="1:46" s="27" customFormat="1" ht="13.15">
      <c r="A175" s="94"/>
      <c r="B175" s="20" t="s">
        <v>28</v>
      </c>
      <c r="C175" s="21">
        <v>0</v>
      </c>
      <c r="D175" s="21">
        <v>0</v>
      </c>
      <c r="E175" s="21">
        <v>0</v>
      </c>
      <c r="F175" s="53">
        <f>C175+D175</f>
        <v>0</v>
      </c>
      <c r="G175" s="60">
        <v>0</v>
      </c>
      <c r="H175" s="22">
        <v>0</v>
      </c>
      <c r="I175" s="22">
        <v>0</v>
      </c>
      <c r="J175" s="65">
        <f>G175+H175</f>
        <v>0</v>
      </c>
      <c r="K175" s="138">
        <v>0</v>
      </c>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row>
    <row r="176" spans="1:46" s="27" customFormat="1" ht="13.15">
      <c r="A176" s="94"/>
      <c r="B176" s="20" t="s">
        <v>29</v>
      </c>
      <c r="C176" s="21">
        <v>0</v>
      </c>
      <c r="D176" s="21">
        <v>0</v>
      </c>
      <c r="E176" s="21">
        <v>0</v>
      </c>
      <c r="F176" s="53">
        <f>C176+D176</f>
        <v>0</v>
      </c>
      <c r="G176" s="60">
        <v>0</v>
      </c>
      <c r="H176" s="22">
        <v>0</v>
      </c>
      <c r="I176" s="22">
        <v>0</v>
      </c>
      <c r="J176" s="65">
        <f>G176+H176</f>
        <v>0</v>
      </c>
      <c r="K176" s="138">
        <v>0</v>
      </c>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row>
    <row r="177" spans="1:46" s="27" customFormat="1" ht="13.15">
      <c r="A177" s="94"/>
      <c r="B177" s="20" t="s">
        <v>30</v>
      </c>
      <c r="C177" s="21">
        <v>0</v>
      </c>
      <c r="D177" s="21">
        <v>0</v>
      </c>
      <c r="E177" s="21">
        <v>0</v>
      </c>
      <c r="F177" s="53">
        <f>C177+D177</f>
        <v>0</v>
      </c>
      <c r="G177" s="60">
        <v>0</v>
      </c>
      <c r="H177" s="22">
        <v>0</v>
      </c>
      <c r="I177" s="22">
        <v>0</v>
      </c>
      <c r="J177" s="65">
        <f>G177+H177</f>
        <v>0</v>
      </c>
      <c r="K177" s="138">
        <v>0</v>
      </c>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row>
    <row r="178" spans="1:46" s="27" customFormat="1" ht="13.15">
      <c r="A178" s="94"/>
      <c r="B178" s="20" t="s">
        <v>31</v>
      </c>
      <c r="C178" s="21">
        <v>0</v>
      </c>
      <c r="D178" s="21">
        <v>0</v>
      </c>
      <c r="E178" s="21">
        <v>0</v>
      </c>
      <c r="F178" s="53">
        <f>C178+D178</f>
        <v>0</v>
      </c>
      <c r="G178" s="60">
        <v>0</v>
      </c>
      <c r="H178" s="22">
        <v>0</v>
      </c>
      <c r="I178" s="22">
        <v>0</v>
      </c>
      <c r="J178" s="65">
        <f>G178+H178</f>
        <v>0</v>
      </c>
      <c r="K178" s="138">
        <v>0</v>
      </c>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row>
    <row r="179" spans="1:46" s="27" customFormat="1" ht="13.15">
      <c r="A179" s="94"/>
      <c r="B179" s="23" t="s">
        <v>5</v>
      </c>
      <c r="C179" s="24">
        <f>SUM(C175:C178)</f>
        <v>0</v>
      </c>
      <c r="D179" s="24">
        <f>SUM(D175:D178)</f>
        <v>0</v>
      </c>
      <c r="E179" s="24">
        <v>0</v>
      </c>
      <c r="F179" s="55">
        <f>SUM(F175:F178)</f>
        <v>0</v>
      </c>
      <c r="G179" s="62">
        <f>SUM(G175:G178)</f>
        <v>0</v>
      </c>
      <c r="H179" s="25">
        <f>SUM(H175:H178)</f>
        <v>0</v>
      </c>
      <c r="I179" s="25">
        <v>0</v>
      </c>
      <c r="J179" s="67">
        <f>SUM(J175:J178)</f>
        <v>0</v>
      </c>
      <c r="K179" s="163">
        <v>0</v>
      </c>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row>
    <row r="180" spans="1:46" s="7" customFormat="1" ht="52.5">
      <c r="A180" s="143" t="s">
        <v>54</v>
      </c>
      <c r="B180" s="144" t="s">
        <v>55</v>
      </c>
      <c r="C180" s="145"/>
      <c r="D180" s="145"/>
      <c r="E180" s="145"/>
      <c r="F180" s="146"/>
      <c r="G180" s="147"/>
      <c r="H180" s="148"/>
      <c r="I180" s="148"/>
      <c r="J180" s="149"/>
      <c r="K180" s="150"/>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row>
    <row r="181" spans="1:46" s="7" customFormat="1" ht="13.15">
      <c r="A181" s="93"/>
      <c r="B181" s="69" t="s">
        <v>110</v>
      </c>
      <c r="C181" s="2"/>
      <c r="D181" s="2"/>
      <c r="E181" s="2"/>
      <c r="F181" s="52"/>
      <c r="G181" s="57"/>
      <c r="H181" s="18"/>
      <c r="I181" s="18"/>
      <c r="J181" s="64"/>
      <c r="K181" s="137"/>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row>
    <row r="182" spans="1:46" s="7" customFormat="1" ht="38.65">
      <c r="A182" s="93"/>
      <c r="B182" s="70" t="s">
        <v>142</v>
      </c>
      <c r="C182" s="2"/>
      <c r="D182" s="2"/>
      <c r="E182" s="2"/>
      <c r="F182" s="52"/>
      <c r="G182" s="57"/>
      <c r="H182" s="18"/>
      <c r="I182" s="18"/>
      <c r="J182" s="64"/>
      <c r="K182" s="137"/>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row>
    <row r="183" spans="1:46" s="27" customFormat="1" ht="13.15">
      <c r="A183" s="94"/>
      <c r="B183" s="20" t="s">
        <v>28</v>
      </c>
      <c r="C183" s="21">
        <v>450</v>
      </c>
      <c r="D183" s="21">
        <v>0</v>
      </c>
      <c r="E183" s="21">
        <v>0</v>
      </c>
      <c r="F183" s="53">
        <f>C183+D183</f>
        <v>450</v>
      </c>
      <c r="G183" s="60">
        <v>74.989999999999995</v>
      </c>
      <c r="H183" s="22">
        <v>0</v>
      </c>
      <c r="I183" s="22">
        <v>0</v>
      </c>
      <c r="J183" s="65">
        <f>G183+H183</f>
        <v>74.989999999999995</v>
      </c>
      <c r="K183" s="138">
        <f>J183/F183</f>
        <v>0.16664444444444443</v>
      </c>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row>
    <row r="184" spans="1:46" s="27" customFormat="1" ht="13.15">
      <c r="A184" s="94"/>
      <c r="B184" s="20" t="s">
        <v>29</v>
      </c>
      <c r="C184" s="21">
        <v>100</v>
      </c>
      <c r="D184" s="21">
        <v>0</v>
      </c>
      <c r="E184" s="21">
        <v>0</v>
      </c>
      <c r="F184" s="53">
        <f>C184+D184</f>
        <v>100</v>
      </c>
      <c r="G184" s="60">
        <v>360.59</v>
      </c>
      <c r="H184" s="22">
        <v>0</v>
      </c>
      <c r="I184" s="22">
        <v>0</v>
      </c>
      <c r="J184" s="65">
        <f>G184+H184</f>
        <v>360.59</v>
      </c>
      <c r="K184" s="138">
        <f>J184/F184</f>
        <v>3.6058999999999997</v>
      </c>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row>
    <row r="185" spans="1:46" s="27" customFormat="1" ht="13.15">
      <c r="A185" s="94"/>
      <c r="B185" s="20" t="s">
        <v>30</v>
      </c>
      <c r="C185" s="21">
        <v>250</v>
      </c>
      <c r="D185" s="21">
        <v>0</v>
      </c>
      <c r="E185" s="21">
        <v>0</v>
      </c>
      <c r="F185" s="53">
        <f>C185+D185</f>
        <v>250</v>
      </c>
      <c r="G185" s="60">
        <v>164.61</v>
      </c>
      <c r="H185" s="22">
        <v>0</v>
      </c>
      <c r="I185" s="22">
        <v>0</v>
      </c>
      <c r="J185" s="65">
        <f>G185+H185</f>
        <v>164.61</v>
      </c>
      <c r="K185" s="138">
        <f>J185/F185</f>
        <v>0.65844000000000003</v>
      </c>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row>
    <row r="186" spans="1:46" s="27" customFormat="1" ht="13.15">
      <c r="A186" s="94"/>
      <c r="B186" s="20" t="s">
        <v>31</v>
      </c>
      <c r="C186" s="21">
        <v>100</v>
      </c>
      <c r="D186" s="21">
        <v>0</v>
      </c>
      <c r="E186" s="21">
        <v>0</v>
      </c>
      <c r="F186" s="53">
        <f>C186+D186</f>
        <v>100</v>
      </c>
      <c r="G186" s="60">
        <v>0</v>
      </c>
      <c r="H186" s="22">
        <v>0</v>
      </c>
      <c r="I186" s="22">
        <v>0</v>
      </c>
      <c r="J186" s="65">
        <f>G186+H186</f>
        <v>0</v>
      </c>
      <c r="K186" s="138">
        <f>J186/F186</f>
        <v>0</v>
      </c>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row>
    <row r="187" spans="1:46" s="27" customFormat="1" ht="13.15">
      <c r="A187" s="94"/>
      <c r="B187" s="23" t="s">
        <v>5</v>
      </c>
      <c r="C187" s="24">
        <f>SUM(C183:C186)</f>
        <v>900</v>
      </c>
      <c r="D187" s="24">
        <f>SUM(D183:D186)</f>
        <v>0</v>
      </c>
      <c r="E187" s="24">
        <v>0</v>
      </c>
      <c r="F187" s="55">
        <f>SUM(F183:F186)</f>
        <v>900</v>
      </c>
      <c r="G187" s="62">
        <f>SUM(G183:G186)</f>
        <v>600.19000000000005</v>
      </c>
      <c r="H187" s="25">
        <f>SUM(H183:H186)</f>
        <v>0</v>
      </c>
      <c r="I187" s="25">
        <v>0</v>
      </c>
      <c r="J187" s="67">
        <f>SUM(J183:J186)</f>
        <v>600.19000000000005</v>
      </c>
      <c r="K187" s="163">
        <f>J187/F187</f>
        <v>0.66687777777777779</v>
      </c>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row>
    <row r="188" spans="1:46" s="7" customFormat="1" ht="13.15">
      <c r="A188" s="143" t="s">
        <v>56</v>
      </c>
      <c r="B188" s="144" t="s">
        <v>57</v>
      </c>
      <c r="C188" s="145"/>
      <c r="D188" s="145"/>
      <c r="E188" s="145"/>
      <c r="F188" s="146"/>
      <c r="G188" s="147"/>
      <c r="H188" s="148"/>
      <c r="I188" s="148"/>
      <c r="J188" s="149"/>
      <c r="K188" s="150"/>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row>
    <row r="189" spans="1:46" s="7" customFormat="1" ht="38.25">
      <c r="A189" s="93"/>
      <c r="B189" s="47" t="s">
        <v>115</v>
      </c>
      <c r="C189" s="2"/>
      <c r="D189" s="2"/>
      <c r="E189" s="2"/>
      <c r="F189" s="52"/>
      <c r="G189" s="57"/>
      <c r="H189" s="18"/>
      <c r="I189" s="18"/>
      <c r="J189" s="64"/>
      <c r="K189" s="137"/>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row>
    <row r="190" spans="1:46" s="7" customFormat="1" ht="13.15">
      <c r="A190" s="93"/>
      <c r="B190" s="69" t="s">
        <v>116</v>
      </c>
      <c r="C190" s="2"/>
      <c r="D190" s="2"/>
      <c r="E190" s="2"/>
      <c r="F190" s="52"/>
      <c r="G190" s="57"/>
      <c r="H190" s="18"/>
      <c r="I190" s="18"/>
      <c r="J190" s="64"/>
      <c r="K190" s="137"/>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row>
    <row r="191" spans="1:46" s="7" customFormat="1" ht="25.5">
      <c r="A191" s="93"/>
      <c r="B191" s="72" t="s">
        <v>167</v>
      </c>
      <c r="C191" s="2"/>
      <c r="D191" s="2"/>
      <c r="E191" s="2"/>
      <c r="F191" s="52"/>
      <c r="G191" s="57"/>
      <c r="H191" s="18"/>
      <c r="I191" s="18"/>
      <c r="J191" s="64"/>
      <c r="K191" s="137"/>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row>
    <row r="192" spans="1:46" s="7" customFormat="1" ht="13.15">
      <c r="A192" s="93"/>
      <c r="B192" s="72" t="s">
        <v>166</v>
      </c>
      <c r="C192" s="2"/>
      <c r="D192" s="2"/>
      <c r="E192" s="2"/>
      <c r="F192" s="52"/>
      <c r="G192" s="57"/>
      <c r="H192" s="18"/>
      <c r="I192" s="18"/>
      <c r="J192" s="64"/>
      <c r="K192" s="137"/>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row>
    <row r="193" spans="1:46" s="7" customFormat="1" ht="25.5">
      <c r="A193" s="93"/>
      <c r="B193" s="72" t="s">
        <v>165</v>
      </c>
      <c r="C193" s="2"/>
      <c r="D193" s="2"/>
      <c r="E193" s="2"/>
      <c r="F193" s="52"/>
      <c r="G193" s="57"/>
      <c r="H193" s="18"/>
      <c r="I193" s="18"/>
      <c r="J193" s="64"/>
      <c r="K193" s="137"/>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row>
    <row r="194" spans="1:46" s="7" customFormat="1" ht="25.5">
      <c r="A194" s="93"/>
      <c r="B194" s="72" t="s">
        <v>164</v>
      </c>
      <c r="C194" s="2"/>
      <c r="D194" s="2"/>
      <c r="E194" s="2"/>
      <c r="F194" s="52"/>
      <c r="G194" s="57"/>
      <c r="H194" s="18"/>
      <c r="I194" s="18"/>
      <c r="J194" s="64"/>
      <c r="K194" s="137"/>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row>
    <row r="195" spans="1:46" s="27" customFormat="1" ht="13.15">
      <c r="A195" s="94"/>
      <c r="B195" s="20" t="s">
        <v>28</v>
      </c>
      <c r="C195" s="21">
        <v>0</v>
      </c>
      <c r="D195" s="21">
        <v>16250</v>
      </c>
      <c r="E195" s="21">
        <v>0</v>
      </c>
      <c r="F195" s="53">
        <f>C195+D195</f>
        <v>16250</v>
      </c>
      <c r="G195" s="60">
        <v>0</v>
      </c>
      <c r="H195" s="22">
        <v>23934.16</v>
      </c>
      <c r="I195" s="22">
        <v>0</v>
      </c>
      <c r="J195" s="65">
        <f>G195+H195</f>
        <v>23934.16</v>
      </c>
      <c r="K195" s="138">
        <f>J195/F195</f>
        <v>1.4728713846153847</v>
      </c>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row>
    <row r="196" spans="1:46" s="27" customFormat="1" ht="13.15">
      <c r="A196" s="94"/>
      <c r="B196" s="20" t="s">
        <v>29</v>
      </c>
      <c r="C196" s="21">
        <v>0</v>
      </c>
      <c r="D196" s="21">
        <v>500</v>
      </c>
      <c r="E196" s="21">
        <v>0</v>
      </c>
      <c r="F196" s="53">
        <f>C196+D196</f>
        <v>500</v>
      </c>
      <c r="G196" s="60">
        <v>0</v>
      </c>
      <c r="H196" s="22">
        <v>182.91</v>
      </c>
      <c r="I196" s="22">
        <v>0</v>
      </c>
      <c r="J196" s="65">
        <f>G196+H196</f>
        <v>182.91</v>
      </c>
      <c r="K196" s="138">
        <f>J196/F196</f>
        <v>0.36581999999999998</v>
      </c>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row>
    <row r="197" spans="1:46" s="27" customFormat="1" ht="13.15">
      <c r="A197" s="94"/>
      <c r="B197" s="20" t="s">
        <v>30</v>
      </c>
      <c r="C197" s="21">
        <v>0</v>
      </c>
      <c r="D197" s="21">
        <v>1000</v>
      </c>
      <c r="E197" s="21">
        <v>0</v>
      </c>
      <c r="F197" s="53">
        <f>C197+D197</f>
        <v>1000</v>
      </c>
      <c r="G197" s="60">
        <v>0</v>
      </c>
      <c r="H197" s="22">
        <v>1002.31</v>
      </c>
      <c r="I197" s="22">
        <v>0</v>
      </c>
      <c r="J197" s="65">
        <f>G197+H197</f>
        <v>1002.31</v>
      </c>
      <c r="K197" s="138">
        <f>J197/F197</f>
        <v>1.00231</v>
      </c>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row>
    <row r="198" spans="1:46" s="27" customFormat="1" ht="13.15">
      <c r="A198" s="94"/>
      <c r="B198" s="20" t="s">
        <v>31</v>
      </c>
      <c r="C198" s="21">
        <v>0</v>
      </c>
      <c r="D198" s="21">
        <v>500</v>
      </c>
      <c r="E198" s="21">
        <v>0</v>
      </c>
      <c r="F198" s="53">
        <f>C198+D198</f>
        <v>500</v>
      </c>
      <c r="G198" s="60">
        <v>0</v>
      </c>
      <c r="H198" s="22">
        <v>0</v>
      </c>
      <c r="I198" s="22">
        <v>0</v>
      </c>
      <c r="J198" s="65">
        <f>G198+H198</f>
        <v>0</v>
      </c>
      <c r="K198" s="138">
        <f>J198/F198</f>
        <v>0</v>
      </c>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row>
    <row r="199" spans="1:46" s="7" customFormat="1" ht="13.15">
      <c r="A199" s="117"/>
      <c r="B199" s="118" t="s">
        <v>5</v>
      </c>
      <c r="C199" s="119">
        <f>SUM(C195:C198)</f>
        <v>0</v>
      </c>
      <c r="D199" s="119">
        <f>SUM(D195:D198)</f>
        <v>18250</v>
      </c>
      <c r="E199" s="119">
        <v>0</v>
      </c>
      <c r="F199" s="120">
        <f>SUM(F195:F198)</f>
        <v>18250</v>
      </c>
      <c r="G199" s="121">
        <f>SUM(G195:G198)</f>
        <v>0</v>
      </c>
      <c r="H199" s="122">
        <f>SUM(H195:H198)</f>
        <v>25119.38</v>
      </c>
      <c r="I199" s="122">
        <v>0</v>
      </c>
      <c r="J199" s="123">
        <f>SUM(J195:J198)</f>
        <v>25119.38</v>
      </c>
      <c r="K199" s="163">
        <f>J199/F199</f>
        <v>1.376404383561644</v>
      </c>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row>
    <row r="200" spans="1:46" s="7" customFormat="1" ht="13.15">
      <c r="A200" s="143" t="s">
        <v>58</v>
      </c>
      <c r="B200" s="144" t="s">
        <v>59</v>
      </c>
      <c r="C200" s="145"/>
      <c r="D200" s="145"/>
      <c r="E200" s="145"/>
      <c r="F200" s="146"/>
      <c r="G200" s="147"/>
      <c r="H200" s="148"/>
      <c r="I200" s="148"/>
      <c r="J200" s="149"/>
      <c r="K200" s="150"/>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row>
    <row r="201" spans="1:46" s="27" customFormat="1" ht="13.15">
      <c r="A201" s="94"/>
      <c r="B201" s="20" t="s">
        <v>28</v>
      </c>
      <c r="C201" s="21">
        <v>0</v>
      </c>
      <c r="D201" s="21">
        <v>0</v>
      </c>
      <c r="E201" s="21">
        <v>0</v>
      </c>
      <c r="F201" s="53">
        <f>C201+D201</f>
        <v>0</v>
      </c>
      <c r="G201" s="60">
        <v>0</v>
      </c>
      <c r="H201" s="22">
        <v>0</v>
      </c>
      <c r="I201" s="22">
        <v>0</v>
      </c>
      <c r="J201" s="65">
        <f>G201+H201</f>
        <v>0</v>
      </c>
      <c r="K201" s="138">
        <v>0</v>
      </c>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row>
    <row r="202" spans="1:46" s="27" customFormat="1" ht="13.15">
      <c r="A202" s="94"/>
      <c r="B202" s="20" t="s">
        <v>29</v>
      </c>
      <c r="C202" s="21">
        <v>0</v>
      </c>
      <c r="D202" s="21">
        <v>0</v>
      </c>
      <c r="E202" s="21">
        <v>0</v>
      </c>
      <c r="F202" s="53">
        <f>C202+D202</f>
        <v>0</v>
      </c>
      <c r="G202" s="60">
        <v>0</v>
      </c>
      <c r="H202" s="22">
        <v>0</v>
      </c>
      <c r="I202" s="22">
        <v>0</v>
      </c>
      <c r="J202" s="65">
        <f>G202+H202</f>
        <v>0</v>
      </c>
      <c r="K202" s="138">
        <v>0</v>
      </c>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row>
    <row r="203" spans="1:46" s="27" customFormat="1" ht="13.15">
      <c r="A203" s="94"/>
      <c r="B203" s="20" t="s">
        <v>30</v>
      </c>
      <c r="C203" s="21">
        <v>0</v>
      </c>
      <c r="D203" s="21">
        <v>0</v>
      </c>
      <c r="E203" s="21">
        <v>0</v>
      </c>
      <c r="F203" s="53">
        <f>C203+D203</f>
        <v>0</v>
      </c>
      <c r="G203" s="60">
        <v>0</v>
      </c>
      <c r="H203" s="22">
        <v>0</v>
      </c>
      <c r="I203" s="22">
        <v>0</v>
      </c>
      <c r="J203" s="65">
        <f>G203+H203</f>
        <v>0</v>
      </c>
      <c r="K203" s="138">
        <v>0</v>
      </c>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row>
    <row r="204" spans="1:46" s="27" customFormat="1" ht="13.15">
      <c r="A204" s="94"/>
      <c r="B204" s="20" t="s">
        <v>31</v>
      </c>
      <c r="C204" s="21">
        <v>0</v>
      </c>
      <c r="D204" s="21">
        <v>0</v>
      </c>
      <c r="E204" s="21">
        <v>0</v>
      </c>
      <c r="F204" s="53">
        <f>C204+D204</f>
        <v>0</v>
      </c>
      <c r="G204" s="60">
        <v>0</v>
      </c>
      <c r="H204" s="22">
        <v>0</v>
      </c>
      <c r="I204" s="22">
        <v>0</v>
      </c>
      <c r="J204" s="65">
        <f>G204+H204</f>
        <v>0</v>
      </c>
      <c r="K204" s="138">
        <v>0</v>
      </c>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row>
    <row r="205" spans="1:46" s="27" customFormat="1" ht="13.15">
      <c r="A205" s="94"/>
      <c r="B205" s="23" t="s">
        <v>5</v>
      </c>
      <c r="C205" s="24">
        <f>SUM(C201:C204)</f>
        <v>0</v>
      </c>
      <c r="D205" s="24">
        <f>SUM(D201:D204)</f>
        <v>0</v>
      </c>
      <c r="E205" s="24">
        <v>0</v>
      </c>
      <c r="F205" s="55">
        <f>SUM(F201:F204)</f>
        <v>0</v>
      </c>
      <c r="G205" s="62">
        <f>SUM(G201:G204)</f>
        <v>0</v>
      </c>
      <c r="H205" s="25">
        <f>SUM(H201:H204)</f>
        <v>0</v>
      </c>
      <c r="I205" s="25">
        <v>0</v>
      </c>
      <c r="J205" s="67">
        <f>SUM(J201:J204)</f>
        <v>0</v>
      </c>
      <c r="K205" s="163">
        <v>0</v>
      </c>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row>
    <row r="206" spans="1:46" s="7" customFormat="1" ht="13.15">
      <c r="A206" s="143" t="s">
        <v>60</v>
      </c>
      <c r="B206" s="144" t="s">
        <v>61</v>
      </c>
      <c r="C206" s="145"/>
      <c r="D206" s="145"/>
      <c r="E206" s="145"/>
      <c r="F206" s="146"/>
      <c r="G206" s="147"/>
      <c r="H206" s="148"/>
      <c r="I206" s="148"/>
      <c r="J206" s="149"/>
      <c r="K206" s="150"/>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row>
    <row r="207" spans="1:46" s="7" customFormat="1" ht="25.5">
      <c r="A207" s="93"/>
      <c r="B207" s="69" t="s">
        <v>117</v>
      </c>
      <c r="C207" s="2"/>
      <c r="D207" s="2"/>
      <c r="E207" s="2"/>
      <c r="F207" s="52"/>
      <c r="G207" s="57"/>
      <c r="H207" s="18"/>
      <c r="I207" s="18"/>
      <c r="J207" s="64"/>
      <c r="K207" s="137"/>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row>
    <row r="208" spans="1:46" s="7" customFormat="1" ht="13.15">
      <c r="A208" s="93"/>
      <c r="B208" s="69" t="s">
        <v>118</v>
      </c>
      <c r="C208" s="2"/>
      <c r="D208" s="2"/>
      <c r="E208" s="2"/>
      <c r="F208" s="52"/>
      <c r="G208" s="57"/>
      <c r="H208" s="18"/>
      <c r="I208" s="18"/>
      <c r="J208" s="64"/>
      <c r="K208" s="137"/>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row>
    <row r="209" spans="1:46" s="7" customFormat="1" ht="25.5">
      <c r="A209" s="93"/>
      <c r="B209" s="72" t="s">
        <v>168</v>
      </c>
      <c r="C209" s="2"/>
      <c r="D209" s="2"/>
      <c r="E209" s="2"/>
      <c r="F209" s="52"/>
      <c r="G209" s="57"/>
      <c r="H209" s="18"/>
      <c r="I209" s="18"/>
      <c r="J209" s="64"/>
      <c r="K209" s="137"/>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row>
    <row r="210" spans="1:46" s="7" customFormat="1" ht="25.5">
      <c r="A210" s="93"/>
      <c r="B210" s="72" t="s">
        <v>169</v>
      </c>
      <c r="C210" s="2"/>
      <c r="D210" s="2"/>
      <c r="E210" s="2"/>
      <c r="F210" s="52"/>
      <c r="G210" s="57"/>
      <c r="H210" s="18"/>
      <c r="I210" s="18"/>
      <c r="J210" s="64"/>
      <c r="K210" s="137"/>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row>
    <row r="211" spans="1:46" s="7" customFormat="1" ht="63.75">
      <c r="A211" s="93"/>
      <c r="B211" s="73" t="s">
        <v>119</v>
      </c>
      <c r="C211" s="2"/>
      <c r="D211" s="2"/>
      <c r="E211" s="2"/>
      <c r="F211" s="52"/>
      <c r="G211" s="57"/>
      <c r="H211" s="18"/>
      <c r="I211" s="18"/>
      <c r="J211" s="64"/>
      <c r="K211" s="137"/>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row>
    <row r="212" spans="1:46" s="27" customFormat="1" ht="13.15">
      <c r="A212" s="94"/>
      <c r="B212" s="20" t="s">
        <v>28</v>
      </c>
      <c r="C212" s="21">
        <v>0</v>
      </c>
      <c r="D212" s="21">
        <v>1000</v>
      </c>
      <c r="E212" s="21">
        <v>0</v>
      </c>
      <c r="F212" s="53">
        <f>C212+D212</f>
        <v>1000</v>
      </c>
      <c r="G212" s="60">
        <v>0</v>
      </c>
      <c r="H212" s="22">
        <v>657.29</v>
      </c>
      <c r="I212" s="22">
        <v>0</v>
      </c>
      <c r="J212" s="65">
        <f>G212+H212</f>
        <v>657.29</v>
      </c>
      <c r="K212" s="138">
        <f>J212/F212</f>
        <v>0.65728999999999993</v>
      </c>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row>
    <row r="213" spans="1:46" s="27" customFormat="1" ht="13.15">
      <c r="A213" s="94"/>
      <c r="B213" s="20" t="s">
        <v>29</v>
      </c>
      <c r="C213" s="21">
        <v>0</v>
      </c>
      <c r="D213" s="21">
        <v>500</v>
      </c>
      <c r="E213" s="21">
        <v>0</v>
      </c>
      <c r="F213" s="53">
        <f>C213+D213</f>
        <v>500</v>
      </c>
      <c r="G213" s="60">
        <v>0</v>
      </c>
      <c r="H213" s="22">
        <v>0</v>
      </c>
      <c r="I213" s="22">
        <v>0</v>
      </c>
      <c r="J213" s="65">
        <f>G213+H213</f>
        <v>0</v>
      </c>
      <c r="K213" s="138">
        <f>J213/F213</f>
        <v>0</v>
      </c>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row>
    <row r="214" spans="1:46" s="27" customFormat="1" ht="13.15">
      <c r="A214" s="94"/>
      <c r="B214" s="20" t="s">
        <v>30</v>
      </c>
      <c r="C214" s="21">
        <v>0</v>
      </c>
      <c r="D214" s="21">
        <v>500</v>
      </c>
      <c r="E214" s="21">
        <v>0</v>
      </c>
      <c r="F214" s="53">
        <f>C214+D214</f>
        <v>500</v>
      </c>
      <c r="G214" s="60">
        <v>0</v>
      </c>
      <c r="H214" s="22">
        <v>0</v>
      </c>
      <c r="I214" s="22">
        <v>0</v>
      </c>
      <c r="J214" s="65">
        <f>G214+H214</f>
        <v>0</v>
      </c>
      <c r="K214" s="138">
        <f>J214/F214</f>
        <v>0</v>
      </c>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row>
    <row r="215" spans="1:46" s="27" customFormat="1" ht="13.15">
      <c r="A215" s="94"/>
      <c r="B215" s="20" t="s">
        <v>31</v>
      </c>
      <c r="C215" s="21">
        <v>0</v>
      </c>
      <c r="D215" s="21">
        <v>500</v>
      </c>
      <c r="E215" s="21">
        <v>0</v>
      </c>
      <c r="F215" s="53">
        <f>C215+D215</f>
        <v>500</v>
      </c>
      <c r="G215" s="60">
        <v>0</v>
      </c>
      <c r="H215" s="22">
        <v>0</v>
      </c>
      <c r="I215" s="22">
        <v>0</v>
      </c>
      <c r="J215" s="65">
        <f>G215+H215</f>
        <v>0</v>
      </c>
      <c r="K215" s="138">
        <f>J215/F215</f>
        <v>0</v>
      </c>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row>
    <row r="216" spans="1:46" s="27" customFormat="1" ht="13.15">
      <c r="A216" s="94"/>
      <c r="B216" s="23" t="s">
        <v>5</v>
      </c>
      <c r="C216" s="24">
        <f>SUM(C212:C215)</f>
        <v>0</v>
      </c>
      <c r="D216" s="24">
        <f>SUM(D212:D215)</f>
        <v>2500</v>
      </c>
      <c r="E216" s="24">
        <v>0</v>
      </c>
      <c r="F216" s="55">
        <f>SUM(F212:F215)</f>
        <v>2500</v>
      </c>
      <c r="G216" s="62">
        <f>SUM(G212:G215)</f>
        <v>0</v>
      </c>
      <c r="H216" s="25">
        <f>SUM(H212:H215)</f>
        <v>657.29</v>
      </c>
      <c r="I216" s="25">
        <v>0</v>
      </c>
      <c r="J216" s="67">
        <f>SUM(J212:J215)</f>
        <v>657.29</v>
      </c>
      <c r="K216" s="163">
        <f>J216/F216</f>
        <v>0.26291599999999998</v>
      </c>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row>
    <row r="217" spans="1:46" s="7" customFormat="1" ht="26.25">
      <c r="A217" s="93"/>
      <c r="B217" s="1" t="s">
        <v>202</v>
      </c>
      <c r="C217" s="3"/>
      <c r="D217" s="3"/>
      <c r="E217" s="3"/>
      <c r="F217" s="54"/>
      <c r="G217" s="61"/>
      <c r="H217" s="19"/>
      <c r="I217" s="19"/>
      <c r="J217" s="66"/>
      <c r="K217" s="137"/>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row>
    <row r="218" spans="1:46" s="7" customFormat="1" ht="13.15">
      <c r="A218" s="117"/>
      <c r="B218" s="118" t="s">
        <v>28</v>
      </c>
      <c r="C218" s="119">
        <f t="shared" ref="C218:D221" si="20">C160+C168+C175+C183+C195+C201+C212</f>
        <v>25950</v>
      </c>
      <c r="D218" s="119">
        <f t="shared" si="20"/>
        <v>17250</v>
      </c>
      <c r="E218" s="119">
        <v>0</v>
      </c>
      <c r="F218" s="120">
        <f>F160+F168+F175+F183+F195+F201+F212</f>
        <v>43200</v>
      </c>
      <c r="G218" s="121">
        <f t="shared" ref="G218:H221" si="21">G160+G168+G175+G183+G195+G201+G212</f>
        <v>29792.960000000003</v>
      </c>
      <c r="H218" s="122">
        <f t="shared" si="21"/>
        <v>24591.45</v>
      </c>
      <c r="I218" s="122">
        <v>0</v>
      </c>
      <c r="J218" s="123">
        <f>J160+J168+J175+J183+J195+J201+J212</f>
        <v>54384.41</v>
      </c>
      <c r="K218" s="138">
        <f>J218/F218</f>
        <v>1.2588983796296298</v>
      </c>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row>
    <row r="219" spans="1:46" s="7" customFormat="1" ht="13.15">
      <c r="A219" s="117"/>
      <c r="B219" s="118" t="s">
        <v>29</v>
      </c>
      <c r="C219" s="119">
        <f t="shared" si="20"/>
        <v>2100</v>
      </c>
      <c r="D219" s="119">
        <f t="shared" si="20"/>
        <v>1000</v>
      </c>
      <c r="E219" s="119">
        <v>0</v>
      </c>
      <c r="F219" s="120">
        <f>F161+F169+F176+F184+F196+F202+F213</f>
        <v>3100</v>
      </c>
      <c r="G219" s="121">
        <f t="shared" si="21"/>
        <v>2485.59</v>
      </c>
      <c r="H219" s="122">
        <f t="shared" si="21"/>
        <v>182.91</v>
      </c>
      <c r="I219" s="122">
        <v>0</v>
      </c>
      <c r="J219" s="123">
        <f>J161+J169+J176+J184+J196+J202+J213</f>
        <v>2668.5</v>
      </c>
      <c r="K219" s="138">
        <f>J219/F219</f>
        <v>0.86080645161290326</v>
      </c>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row>
    <row r="220" spans="1:46" s="7" customFormat="1" ht="13.15">
      <c r="A220" s="117"/>
      <c r="B220" s="118" t="s">
        <v>30</v>
      </c>
      <c r="C220" s="119">
        <f t="shared" si="20"/>
        <v>2025</v>
      </c>
      <c r="D220" s="119">
        <f t="shared" si="20"/>
        <v>1500</v>
      </c>
      <c r="E220" s="119">
        <v>0</v>
      </c>
      <c r="F220" s="120">
        <f>F162+F170+F177+F185+F197+F203+F214</f>
        <v>3525</v>
      </c>
      <c r="G220" s="121">
        <f t="shared" si="21"/>
        <v>7130.11</v>
      </c>
      <c r="H220" s="122">
        <f t="shared" si="21"/>
        <v>1002.31</v>
      </c>
      <c r="I220" s="122">
        <v>0</v>
      </c>
      <c r="J220" s="123">
        <f>J162+J170+J177+J185+J197+J203+J214</f>
        <v>8132.42</v>
      </c>
      <c r="K220" s="138">
        <f>J220/F220</f>
        <v>2.3070695035460993</v>
      </c>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row>
    <row r="221" spans="1:46" s="7" customFormat="1" ht="13.15">
      <c r="A221" s="117"/>
      <c r="B221" s="118" t="s">
        <v>31</v>
      </c>
      <c r="C221" s="119">
        <f t="shared" si="20"/>
        <v>5700</v>
      </c>
      <c r="D221" s="119">
        <f t="shared" si="20"/>
        <v>1000</v>
      </c>
      <c r="E221" s="119">
        <v>0</v>
      </c>
      <c r="F221" s="120">
        <f>F163+F171+F178+F186+F198+F204+F215</f>
        <v>6700</v>
      </c>
      <c r="G221" s="121">
        <f t="shared" si="21"/>
        <v>4775.66</v>
      </c>
      <c r="H221" s="122">
        <f t="shared" si="21"/>
        <v>0</v>
      </c>
      <c r="I221" s="122">
        <v>0</v>
      </c>
      <c r="J221" s="123">
        <f>J163+J171+J178+J186+J198+J204+J215</f>
        <v>4775.66</v>
      </c>
      <c r="K221" s="138">
        <f>J221/F221</f>
        <v>0.71278507462686569</v>
      </c>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row>
    <row r="222" spans="1:46" s="7" customFormat="1" ht="26.25">
      <c r="A222" s="89"/>
      <c r="B222" s="76" t="s">
        <v>62</v>
      </c>
      <c r="C222" s="96">
        <f>SUM(C218:C221)</f>
        <v>35775</v>
      </c>
      <c r="D222" s="96">
        <f>SUM(D218:D221)</f>
        <v>20750</v>
      </c>
      <c r="E222" s="96">
        <v>0</v>
      </c>
      <c r="F222" s="105">
        <f>SUM(F218:F221)</f>
        <v>56525</v>
      </c>
      <c r="G222" s="108">
        <f>SUM(G218:G221)</f>
        <v>44184.320000000007</v>
      </c>
      <c r="H222" s="97">
        <f>SUM(H218:H221)</f>
        <v>25776.670000000002</v>
      </c>
      <c r="I222" s="97">
        <v>0</v>
      </c>
      <c r="J222" s="111">
        <f>SUM(J218:J221)</f>
        <v>69960.990000000005</v>
      </c>
      <c r="K222" s="136">
        <f>J222/F222</f>
        <v>1.2376999557717825</v>
      </c>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row>
    <row r="223" spans="1:46" s="7" customFormat="1" ht="13.15">
      <c r="A223" s="89" t="s">
        <v>21</v>
      </c>
      <c r="B223" s="90" t="s">
        <v>215</v>
      </c>
      <c r="C223" s="91"/>
      <c r="D223" s="91"/>
      <c r="E223" s="91"/>
      <c r="F223" s="104"/>
      <c r="G223" s="107"/>
      <c r="H223" s="92"/>
      <c r="I223" s="92"/>
      <c r="J223" s="110"/>
      <c r="K223" s="13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row>
    <row r="224" spans="1:46" s="7" customFormat="1" ht="26.25">
      <c r="A224" s="143" t="s">
        <v>64</v>
      </c>
      <c r="B224" s="144" t="s">
        <v>65</v>
      </c>
      <c r="C224" s="145"/>
      <c r="D224" s="145"/>
      <c r="E224" s="145"/>
      <c r="F224" s="146"/>
      <c r="G224" s="147"/>
      <c r="H224" s="148"/>
      <c r="I224" s="148"/>
      <c r="J224" s="149"/>
      <c r="K224" s="150"/>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row>
    <row r="225" spans="1:46" s="7" customFormat="1" ht="38.25">
      <c r="A225" s="93"/>
      <c r="B225" s="47" t="s">
        <v>120</v>
      </c>
      <c r="C225" s="2"/>
      <c r="D225" s="2"/>
      <c r="E225" s="2"/>
      <c r="F225" s="52"/>
      <c r="G225" s="57"/>
      <c r="H225" s="18"/>
      <c r="I225" s="18"/>
      <c r="J225" s="64"/>
      <c r="K225" s="137"/>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row>
    <row r="226" spans="1:46" s="7" customFormat="1" ht="64.150000000000006">
      <c r="A226" s="93"/>
      <c r="B226" s="74" t="s">
        <v>121</v>
      </c>
      <c r="C226" s="2"/>
      <c r="D226" s="2"/>
      <c r="E226" s="2"/>
      <c r="F226" s="52"/>
      <c r="G226" s="57"/>
      <c r="H226" s="18"/>
      <c r="I226" s="18"/>
      <c r="J226" s="64"/>
      <c r="K226" s="137"/>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c r="AL226" s="6"/>
      <c r="AM226" s="6"/>
      <c r="AN226" s="6"/>
      <c r="AO226" s="6"/>
      <c r="AP226" s="6"/>
      <c r="AQ226" s="6"/>
      <c r="AR226" s="6"/>
      <c r="AS226" s="6"/>
      <c r="AT226" s="6"/>
    </row>
    <row r="227" spans="1:46" s="27" customFormat="1" ht="13.15">
      <c r="A227" s="94"/>
      <c r="B227" s="20" t="s">
        <v>28</v>
      </c>
      <c r="C227" s="21">
        <v>26000</v>
      </c>
      <c r="D227" s="21">
        <v>0</v>
      </c>
      <c r="E227" s="21">
        <v>0</v>
      </c>
      <c r="F227" s="53">
        <f>C227+D227</f>
        <v>26000</v>
      </c>
      <c r="G227" s="60">
        <v>0</v>
      </c>
      <c r="H227" s="22">
        <v>628.30999999999995</v>
      </c>
      <c r="I227" s="22">
        <v>0</v>
      </c>
      <c r="J227" s="65">
        <f>G227+H227</f>
        <v>628.30999999999995</v>
      </c>
      <c r="K227" s="138">
        <f>J227/F227</f>
        <v>2.416576923076923E-2</v>
      </c>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row>
    <row r="228" spans="1:46" s="27" customFormat="1" ht="13.15">
      <c r="A228" s="94"/>
      <c r="B228" s="20" t="s">
        <v>29</v>
      </c>
      <c r="C228" s="21">
        <v>10000</v>
      </c>
      <c r="D228" s="21">
        <v>0</v>
      </c>
      <c r="E228" s="21">
        <v>0</v>
      </c>
      <c r="F228" s="53">
        <f>C228+D228</f>
        <v>10000</v>
      </c>
      <c r="G228" s="60">
        <v>0</v>
      </c>
      <c r="H228" s="22">
        <v>0</v>
      </c>
      <c r="I228" s="22">
        <v>0</v>
      </c>
      <c r="J228" s="65">
        <f>G228+H228</f>
        <v>0</v>
      </c>
      <c r="K228" s="138">
        <f>J228/F228</f>
        <v>0</v>
      </c>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row>
    <row r="229" spans="1:46" s="27" customFormat="1" ht="13.15">
      <c r="A229" s="94"/>
      <c r="B229" s="20" t="s">
        <v>30</v>
      </c>
      <c r="C229" s="21">
        <v>10000</v>
      </c>
      <c r="D229" s="21">
        <v>0</v>
      </c>
      <c r="E229" s="21">
        <v>0</v>
      </c>
      <c r="F229" s="53">
        <f>C229+D229</f>
        <v>10000</v>
      </c>
      <c r="G229" s="60">
        <v>0</v>
      </c>
      <c r="H229" s="22">
        <v>671.99</v>
      </c>
      <c r="I229" s="22">
        <v>0</v>
      </c>
      <c r="J229" s="65">
        <f>G229+H229</f>
        <v>671.99</v>
      </c>
      <c r="K229" s="138">
        <f>J229/F229</f>
        <v>6.7198999999999995E-2</v>
      </c>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row>
    <row r="230" spans="1:46" s="27" customFormat="1" ht="13.15">
      <c r="A230" s="94"/>
      <c r="B230" s="20" t="s">
        <v>31</v>
      </c>
      <c r="C230" s="21">
        <v>5000</v>
      </c>
      <c r="D230" s="21">
        <v>0</v>
      </c>
      <c r="E230" s="21">
        <v>0</v>
      </c>
      <c r="F230" s="53">
        <f>C230+D230</f>
        <v>5000</v>
      </c>
      <c r="G230" s="60">
        <v>0</v>
      </c>
      <c r="H230" s="22">
        <v>0</v>
      </c>
      <c r="I230" s="22">
        <v>0</v>
      </c>
      <c r="J230" s="65">
        <f>G230+H230</f>
        <v>0</v>
      </c>
      <c r="K230" s="138">
        <f>J230/F230</f>
        <v>0</v>
      </c>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row>
    <row r="231" spans="1:46" s="27" customFormat="1" ht="13.15">
      <c r="A231" s="94"/>
      <c r="B231" s="23" t="s">
        <v>5</v>
      </c>
      <c r="C231" s="24">
        <f>SUM(C227:C230)</f>
        <v>51000</v>
      </c>
      <c r="D231" s="24">
        <f>SUM(D227:D230)</f>
        <v>0</v>
      </c>
      <c r="E231" s="24">
        <v>0</v>
      </c>
      <c r="F231" s="55">
        <f>SUM(F227:F230)</f>
        <v>51000</v>
      </c>
      <c r="G231" s="62">
        <f>SUM(G227:G230)</f>
        <v>0</v>
      </c>
      <c r="H231" s="25">
        <f>SUM(H227:H230)</f>
        <v>1300.3</v>
      </c>
      <c r="I231" s="25">
        <v>0</v>
      </c>
      <c r="J231" s="67">
        <f>SUM(J227:J230)</f>
        <v>1300.3</v>
      </c>
      <c r="K231" s="163">
        <f>J231/F231</f>
        <v>2.5496078431372547E-2</v>
      </c>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row>
    <row r="232" spans="1:46" s="7" customFormat="1" ht="26.25">
      <c r="A232" s="143" t="s">
        <v>67</v>
      </c>
      <c r="B232" s="144" t="s">
        <v>66</v>
      </c>
      <c r="C232" s="145"/>
      <c r="D232" s="145"/>
      <c r="E232" s="145"/>
      <c r="F232" s="146"/>
      <c r="G232" s="147"/>
      <c r="H232" s="148"/>
      <c r="I232" s="148"/>
      <c r="J232" s="149"/>
      <c r="K232" s="150"/>
      <c r="L232" s="6"/>
      <c r="M232" s="6"/>
      <c r="N232" s="6"/>
      <c r="O232" s="6"/>
      <c r="P232" s="6"/>
      <c r="Q232" s="6"/>
      <c r="R232" s="6"/>
      <c r="S232" s="6"/>
      <c r="T232" s="6"/>
      <c r="U232" s="6"/>
      <c r="V232" s="6"/>
      <c r="W232" s="6"/>
      <c r="X232" s="6"/>
      <c r="Y232" s="6"/>
      <c r="Z232" s="6"/>
      <c r="AA232" s="6"/>
      <c r="AB232" s="6"/>
      <c r="AC232" s="6"/>
      <c r="AD232" s="6"/>
      <c r="AE232" s="6"/>
      <c r="AF232" s="6"/>
      <c r="AG232" s="6"/>
      <c r="AH232" s="6"/>
      <c r="AI232" s="6"/>
      <c r="AJ232" s="6"/>
      <c r="AK232" s="6"/>
      <c r="AL232" s="6"/>
      <c r="AM232" s="6"/>
      <c r="AN232" s="6"/>
      <c r="AO232" s="6"/>
      <c r="AP232" s="6"/>
      <c r="AQ232" s="6"/>
      <c r="AR232" s="6"/>
      <c r="AS232" s="6"/>
      <c r="AT232" s="6"/>
    </row>
    <row r="233" spans="1:46" s="7" customFormat="1" ht="63.75">
      <c r="A233" s="93"/>
      <c r="B233" s="69" t="s">
        <v>122</v>
      </c>
      <c r="C233" s="2"/>
      <c r="D233" s="2"/>
      <c r="E233" s="2"/>
      <c r="F233" s="52"/>
      <c r="G233" s="57"/>
      <c r="H233" s="18"/>
      <c r="I233" s="18"/>
      <c r="J233" s="64"/>
      <c r="K233" s="137"/>
      <c r="L233" s="6"/>
      <c r="M233" s="6"/>
      <c r="N233" s="6"/>
      <c r="O233" s="6"/>
      <c r="P233" s="6"/>
      <c r="Q233" s="6"/>
      <c r="R233" s="6"/>
      <c r="S233" s="6"/>
      <c r="T233" s="6"/>
      <c r="U233" s="6"/>
      <c r="V233" s="6"/>
      <c r="W233" s="6"/>
      <c r="X233" s="6"/>
      <c r="Y233" s="6"/>
      <c r="Z233" s="6"/>
      <c r="AA233" s="6"/>
      <c r="AB233" s="6"/>
      <c r="AC233" s="6"/>
      <c r="AD233" s="6"/>
      <c r="AE233" s="6"/>
      <c r="AF233" s="6"/>
      <c r="AG233" s="6"/>
      <c r="AH233" s="6"/>
      <c r="AI233" s="6"/>
      <c r="AJ233" s="6"/>
      <c r="AK233" s="6"/>
      <c r="AL233" s="6"/>
      <c r="AM233" s="6"/>
      <c r="AN233" s="6"/>
      <c r="AO233" s="6"/>
      <c r="AP233" s="6"/>
      <c r="AQ233" s="6"/>
      <c r="AR233" s="6"/>
      <c r="AS233" s="6"/>
      <c r="AT233" s="6"/>
    </row>
    <row r="234" spans="1:46" s="7" customFormat="1" ht="25.5">
      <c r="A234" s="93"/>
      <c r="B234" s="69" t="s">
        <v>170</v>
      </c>
      <c r="C234" s="2"/>
      <c r="D234" s="2"/>
      <c r="E234" s="2"/>
      <c r="F234" s="52"/>
      <c r="G234" s="57"/>
      <c r="H234" s="18"/>
      <c r="I234" s="18"/>
      <c r="J234" s="64"/>
      <c r="K234" s="137"/>
      <c r="L234" s="6"/>
      <c r="M234" s="6"/>
      <c r="N234" s="6"/>
      <c r="O234" s="6"/>
      <c r="P234" s="6"/>
      <c r="Q234" s="6"/>
      <c r="R234" s="6"/>
      <c r="S234" s="6"/>
      <c r="T234" s="6"/>
      <c r="U234" s="6"/>
      <c r="V234" s="6"/>
      <c r="W234" s="6"/>
      <c r="X234" s="6"/>
      <c r="Y234" s="6"/>
      <c r="Z234" s="6"/>
      <c r="AA234" s="6"/>
      <c r="AB234" s="6"/>
      <c r="AC234" s="6"/>
      <c r="AD234" s="6"/>
      <c r="AE234" s="6"/>
      <c r="AF234" s="6"/>
      <c r="AG234" s="6"/>
      <c r="AH234" s="6"/>
      <c r="AI234" s="6"/>
      <c r="AJ234" s="6"/>
      <c r="AK234" s="6"/>
      <c r="AL234" s="6"/>
      <c r="AM234" s="6"/>
      <c r="AN234" s="6"/>
      <c r="AO234" s="6"/>
      <c r="AP234" s="6"/>
      <c r="AQ234" s="6"/>
      <c r="AR234" s="6"/>
      <c r="AS234" s="6"/>
      <c r="AT234" s="6"/>
    </row>
    <row r="235" spans="1:46" s="7" customFormat="1" ht="25.5">
      <c r="A235" s="93"/>
      <c r="B235" s="69" t="s">
        <v>171</v>
      </c>
      <c r="C235" s="2"/>
      <c r="D235" s="2"/>
      <c r="E235" s="2"/>
      <c r="F235" s="52"/>
      <c r="G235" s="57"/>
      <c r="H235" s="18"/>
      <c r="I235" s="18"/>
      <c r="J235" s="64"/>
      <c r="K235" s="137"/>
      <c r="L235" s="6"/>
      <c r="M235" s="6"/>
      <c r="N235" s="6"/>
      <c r="O235" s="6"/>
      <c r="P235" s="6"/>
      <c r="Q235" s="6"/>
      <c r="R235" s="6"/>
      <c r="S235" s="6"/>
      <c r="T235" s="6"/>
      <c r="U235" s="6"/>
      <c r="V235" s="6"/>
      <c r="W235" s="6"/>
      <c r="X235" s="6"/>
      <c r="Y235" s="6"/>
      <c r="Z235" s="6"/>
      <c r="AA235" s="6"/>
      <c r="AB235" s="6"/>
      <c r="AC235" s="6"/>
      <c r="AD235" s="6"/>
      <c r="AE235" s="6"/>
      <c r="AF235" s="6"/>
      <c r="AG235" s="6"/>
      <c r="AH235" s="6"/>
      <c r="AI235" s="6"/>
      <c r="AJ235" s="6"/>
      <c r="AK235" s="6"/>
      <c r="AL235" s="6"/>
      <c r="AM235" s="6"/>
      <c r="AN235" s="6"/>
      <c r="AO235" s="6"/>
      <c r="AP235" s="6"/>
      <c r="AQ235" s="6"/>
      <c r="AR235" s="6"/>
      <c r="AS235" s="6"/>
      <c r="AT235" s="6"/>
    </row>
    <row r="236" spans="1:46" s="7" customFormat="1" ht="25.5">
      <c r="A236" s="93"/>
      <c r="B236" s="69" t="s">
        <v>172</v>
      </c>
      <c r="C236" s="2"/>
      <c r="D236" s="2"/>
      <c r="E236" s="2"/>
      <c r="F236" s="52"/>
      <c r="G236" s="57"/>
      <c r="H236" s="18"/>
      <c r="I236" s="18"/>
      <c r="J236" s="64"/>
      <c r="K236" s="137"/>
      <c r="L236" s="6"/>
      <c r="M236" s="6"/>
      <c r="N236" s="6"/>
      <c r="O236" s="6"/>
      <c r="P236" s="6"/>
      <c r="Q236" s="6"/>
      <c r="R236" s="6"/>
      <c r="S236" s="6"/>
      <c r="T236" s="6"/>
      <c r="U236" s="6"/>
      <c r="V236" s="6"/>
      <c r="W236" s="6"/>
      <c r="X236" s="6"/>
      <c r="Y236" s="6"/>
      <c r="Z236" s="6"/>
      <c r="AA236" s="6"/>
      <c r="AB236" s="6"/>
      <c r="AC236" s="6"/>
      <c r="AD236" s="6"/>
      <c r="AE236" s="6"/>
      <c r="AF236" s="6"/>
      <c r="AG236" s="6"/>
      <c r="AH236" s="6"/>
      <c r="AI236" s="6"/>
      <c r="AJ236" s="6"/>
      <c r="AK236" s="6"/>
      <c r="AL236" s="6"/>
      <c r="AM236" s="6"/>
      <c r="AN236" s="6"/>
      <c r="AO236" s="6"/>
      <c r="AP236" s="6"/>
      <c r="AQ236" s="6"/>
      <c r="AR236" s="6"/>
      <c r="AS236" s="6"/>
      <c r="AT236" s="6"/>
    </row>
    <row r="237" spans="1:46" s="7" customFormat="1" ht="13.15">
      <c r="A237" s="93"/>
      <c r="B237" s="74" t="s">
        <v>123</v>
      </c>
      <c r="C237" s="2"/>
      <c r="D237" s="2"/>
      <c r="E237" s="2"/>
      <c r="F237" s="52"/>
      <c r="G237" s="57"/>
      <c r="H237" s="18"/>
      <c r="I237" s="18"/>
      <c r="J237" s="64"/>
      <c r="K237" s="137"/>
      <c r="L237" s="6"/>
      <c r="M237" s="6"/>
      <c r="N237" s="6"/>
      <c r="O237" s="6"/>
      <c r="P237" s="6"/>
      <c r="Q237" s="6"/>
      <c r="R237" s="6"/>
      <c r="S237" s="6"/>
      <c r="T237" s="6"/>
      <c r="U237" s="6"/>
      <c r="V237" s="6"/>
      <c r="W237" s="6"/>
      <c r="X237" s="6"/>
      <c r="Y237" s="6"/>
      <c r="Z237" s="6"/>
      <c r="AA237" s="6"/>
      <c r="AB237" s="6"/>
      <c r="AC237" s="6"/>
      <c r="AD237" s="6"/>
      <c r="AE237" s="6"/>
      <c r="AF237" s="6"/>
      <c r="AG237" s="6"/>
      <c r="AH237" s="6"/>
      <c r="AI237" s="6"/>
      <c r="AJ237" s="6"/>
      <c r="AK237" s="6"/>
      <c r="AL237" s="6"/>
      <c r="AM237" s="6"/>
      <c r="AN237" s="6"/>
      <c r="AO237" s="6"/>
      <c r="AP237" s="6"/>
      <c r="AQ237" s="6"/>
      <c r="AR237" s="6"/>
      <c r="AS237" s="6"/>
      <c r="AT237" s="6"/>
    </row>
    <row r="238" spans="1:46" s="27" customFormat="1" ht="13.15">
      <c r="A238" s="94"/>
      <c r="B238" s="20" t="s">
        <v>28</v>
      </c>
      <c r="C238" s="21">
        <v>2500</v>
      </c>
      <c r="D238" s="21">
        <v>0</v>
      </c>
      <c r="E238" s="21">
        <v>0</v>
      </c>
      <c r="F238" s="53">
        <f>C238+D238</f>
        <v>2500</v>
      </c>
      <c r="G238" s="60">
        <v>3250</v>
      </c>
      <c r="H238" s="22">
        <v>0</v>
      </c>
      <c r="I238" s="22">
        <v>0</v>
      </c>
      <c r="J238" s="65">
        <f>G238+H238</f>
        <v>3250</v>
      </c>
      <c r="K238" s="138">
        <f>J238/F238</f>
        <v>1.3</v>
      </c>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row>
    <row r="239" spans="1:46" s="27" customFormat="1" ht="13.15">
      <c r="A239" s="94"/>
      <c r="B239" s="20" t="s">
        <v>29</v>
      </c>
      <c r="C239" s="21">
        <v>2500</v>
      </c>
      <c r="D239" s="21">
        <v>0</v>
      </c>
      <c r="E239" s="21">
        <v>0</v>
      </c>
      <c r="F239" s="53">
        <f>C239+D239</f>
        <v>2500</v>
      </c>
      <c r="G239" s="60">
        <v>0</v>
      </c>
      <c r="H239" s="22">
        <v>0</v>
      </c>
      <c r="I239" s="22">
        <v>0</v>
      </c>
      <c r="J239" s="65">
        <f>G239+H239</f>
        <v>0</v>
      </c>
      <c r="K239" s="138">
        <f>J239/F239</f>
        <v>0</v>
      </c>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row>
    <row r="240" spans="1:46" s="27" customFormat="1" ht="13.15">
      <c r="A240" s="94"/>
      <c r="B240" s="20" t="s">
        <v>30</v>
      </c>
      <c r="C240" s="21">
        <v>2500</v>
      </c>
      <c r="D240" s="21">
        <v>0</v>
      </c>
      <c r="E240" s="21">
        <v>0</v>
      </c>
      <c r="F240" s="53">
        <f>C240+D240</f>
        <v>2500</v>
      </c>
      <c r="G240" s="60">
        <v>439.12</v>
      </c>
      <c r="H240" s="22">
        <v>0</v>
      </c>
      <c r="I240" s="22">
        <v>0</v>
      </c>
      <c r="J240" s="65">
        <f>G240+H240</f>
        <v>439.12</v>
      </c>
      <c r="K240" s="138">
        <f>J240/F240</f>
        <v>0.175648</v>
      </c>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row>
    <row r="241" spans="1:46" s="27" customFormat="1" ht="13.15">
      <c r="A241" s="94"/>
      <c r="B241" s="20" t="s">
        <v>31</v>
      </c>
      <c r="C241" s="21">
        <v>2500</v>
      </c>
      <c r="D241" s="21">
        <v>0</v>
      </c>
      <c r="E241" s="21">
        <v>0</v>
      </c>
      <c r="F241" s="53">
        <f>C241+D241</f>
        <v>2500</v>
      </c>
      <c r="G241" s="60">
        <v>0</v>
      </c>
      <c r="H241" s="22">
        <v>0</v>
      </c>
      <c r="I241" s="22">
        <v>0</v>
      </c>
      <c r="J241" s="65">
        <f>G241+H241</f>
        <v>0</v>
      </c>
      <c r="K241" s="138">
        <f>J241/F241</f>
        <v>0</v>
      </c>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row>
    <row r="242" spans="1:46" s="27" customFormat="1" ht="13.15">
      <c r="A242" s="94"/>
      <c r="B242" s="23" t="s">
        <v>5</v>
      </c>
      <c r="C242" s="24">
        <f>SUM(C238:C241)</f>
        <v>10000</v>
      </c>
      <c r="D242" s="24">
        <f>SUM(D238:D241)</f>
        <v>0</v>
      </c>
      <c r="E242" s="24">
        <v>0</v>
      </c>
      <c r="F242" s="55">
        <f>SUM(F238:F241)</f>
        <v>10000</v>
      </c>
      <c r="G242" s="62">
        <f>SUM(G238:G241)</f>
        <v>3689.12</v>
      </c>
      <c r="H242" s="25">
        <f>SUM(H238:H241)</f>
        <v>0</v>
      </c>
      <c r="I242" s="25">
        <v>0</v>
      </c>
      <c r="J242" s="67">
        <f>SUM(J238:J241)</f>
        <v>3689.12</v>
      </c>
      <c r="K242" s="163">
        <f>J242/F242</f>
        <v>0.36891199999999996</v>
      </c>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row>
    <row r="243" spans="1:46" s="7" customFormat="1" ht="13.15">
      <c r="A243" s="143" t="s">
        <v>68</v>
      </c>
      <c r="B243" s="144" t="s">
        <v>69</v>
      </c>
      <c r="C243" s="145"/>
      <c r="D243" s="145"/>
      <c r="E243" s="145"/>
      <c r="F243" s="146"/>
      <c r="G243" s="147"/>
      <c r="H243" s="148"/>
      <c r="I243" s="148"/>
      <c r="J243" s="149"/>
      <c r="K243" s="150"/>
      <c r="L243" s="6"/>
      <c r="M243" s="6"/>
      <c r="N243" s="6"/>
      <c r="O243" s="6"/>
      <c r="P243" s="6"/>
      <c r="Q243" s="6"/>
      <c r="R243" s="6"/>
      <c r="S243" s="6"/>
      <c r="T243" s="6"/>
      <c r="U243" s="6"/>
      <c r="V243" s="6"/>
      <c r="W243" s="6"/>
      <c r="X243" s="6"/>
      <c r="Y243" s="6"/>
      <c r="Z243" s="6"/>
      <c r="AA243" s="6"/>
      <c r="AB243" s="6"/>
      <c r="AC243" s="6"/>
      <c r="AD243" s="6"/>
      <c r="AE243" s="6"/>
      <c r="AF243" s="6"/>
      <c r="AG243" s="6"/>
      <c r="AH243" s="6"/>
      <c r="AI243" s="6"/>
      <c r="AJ243" s="6"/>
      <c r="AK243" s="6"/>
      <c r="AL243" s="6"/>
      <c r="AM243" s="6"/>
      <c r="AN243" s="6"/>
      <c r="AO243" s="6"/>
      <c r="AP243" s="6"/>
      <c r="AQ243" s="6"/>
      <c r="AR243" s="6"/>
      <c r="AS243" s="6"/>
      <c r="AT243" s="6"/>
    </row>
    <row r="244" spans="1:46" s="7" customFormat="1" ht="13.15">
      <c r="A244" s="93"/>
      <c r="B244" s="69" t="s">
        <v>116</v>
      </c>
      <c r="C244" s="2"/>
      <c r="D244" s="2"/>
      <c r="E244" s="2"/>
      <c r="F244" s="52"/>
      <c r="G244" s="57"/>
      <c r="H244" s="18"/>
      <c r="I244" s="18"/>
      <c r="J244" s="64"/>
      <c r="K244" s="137"/>
      <c r="L244" s="6"/>
      <c r="M244" s="6"/>
      <c r="N244" s="6"/>
      <c r="O244" s="6"/>
      <c r="P244" s="6"/>
      <c r="Q244" s="6"/>
      <c r="R244" s="6"/>
      <c r="S244" s="6"/>
      <c r="T244" s="6"/>
      <c r="U244" s="6"/>
      <c r="V244" s="6"/>
      <c r="W244" s="6"/>
      <c r="X244" s="6"/>
      <c r="Y244" s="6"/>
      <c r="Z244" s="6"/>
      <c r="AA244" s="6"/>
      <c r="AB244" s="6"/>
      <c r="AC244" s="6"/>
      <c r="AD244" s="6"/>
      <c r="AE244" s="6"/>
      <c r="AF244" s="6"/>
      <c r="AG244" s="6"/>
      <c r="AH244" s="6"/>
      <c r="AI244" s="6"/>
      <c r="AJ244" s="6"/>
      <c r="AK244" s="6"/>
      <c r="AL244" s="6"/>
      <c r="AM244" s="6"/>
      <c r="AN244" s="6"/>
      <c r="AO244" s="6"/>
      <c r="AP244" s="6"/>
      <c r="AQ244" s="6"/>
      <c r="AR244" s="6"/>
      <c r="AS244" s="6"/>
      <c r="AT244" s="6"/>
    </row>
    <row r="245" spans="1:46" s="7" customFormat="1" ht="25.5">
      <c r="A245" s="93"/>
      <c r="B245" s="72" t="s">
        <v>173</v>
      </c>
      <c r="C245" s="2"/>
      <c r="D245" s="2"/>
      <c r="E245" s="2"/>
      <c r="F245" s="52"/>
      <c r="G245" s="57"/>
      <c r="H245" s="18"/>
      <c r="I245" s="18"/>
      <c r="J245" s="64"/>
      <c r="K245" s="137"/>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row>
    <row r="246" spans="1:46" s="7" customFormat="1" ht="25.5">
      <c r="A246" s="93"/>
      <c r="B246" s="72" t="s">
        <v>174</v>
      </c>
      <c r="C246" s="2"/>
      <c r="D246" s="2"/>
      <c r="E246" s="2"/>
      <c r="F246" s="52"/>
      <c r="G246" s="57"/>
      <c r="H246" s="18"/>
      <c r="I246" s="18"/>
      <c r="J246" s="64"/>
      <c r="K246" s="137"/>
      <c r="L246" s="6"/>
      <c r="M246" s="6"/>
      <c r="N246" s="6"/>
      <c r="O246" s="6"/>
      <c r="P246" s="6"/>
      <c r="Q246" s="6"/>
      <c r="R246" s="6"/>
      <c r="S246" s="6"/>
      <c r="T246" s="6"/>
      <c r="U246" s="6"/>
      <c r="V246" s="6"/>
      <c r="W246" s="6"/>
      <c r="X246" s="6"/>
      <c r="Y246" s="6"/>
      <c r="Z246" s="6"/>
      <c r="AA246" s="6"/>
      <c r="AB246" s="6"/>
      <c r="AC246" s="6"/>
      <c r="AD246" s="6"/>
      <c r="AE246" s="6"/>
      <c r="AF246" s="6"/>
      <c r="AG246" s="6"/>
      <c r="AH246" s="6"/>
      <c r="AI246" s="6"/>
      <c r="AJ246" s="6"/>
      <c r="AK246" s="6"/>
      <c r="AL246" s="6"/>
      <c r="AM246" s="6"/>
      <c r="AN246" s="6"/>
      <c r="AO246" s="6"/>
      <c r="AP246" s="6"/>
      <c r="AQ246" s="6"/>
      <c r="AR246" s="6"/>
      <c r="AS246" s="6"/>
      <c r="AT246" s="6"/>
    </row>
    <row r="247" spans="1:46" s="7" customFormat="1" ht="13.15">
      <c r="A247" s="93"/>
      <c r="B247" s="72" t="s">
        <v>175</v>
      </c>
      <c r="C247" s="2"/>
      <c r="D247" s="2"/>
      <c r="E247" s="2"/>
      <c r="F247" s="52"/>
      <c r="G247" s="57"/>
      <c r="H247" s="18"/>
      <c r="I247" s="18"/>
      <c r="J247" s="64"/>
      <c r="K247" s="137"/>
      <c r="L247" s="6"/>
      <c r="M247" s="6"/>
      <c r="N247" s="6"/>
      <c r="O247" s="6"/>
      <c r="P247" s="6"/>
      <c r="Q247" s="6"/>
      <c r="R247" s="6"/>
      <c r="S247" s="6"/>
      <c r="T247" s="6"/>
      <c r="U247" s="6"/>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row>
    <row r="248" spans="1:46" s="7" customFormat="1" ht="76.5">
      <c r="A248" s="93"/>
      <c r="B248" s="73" t="s">
        <v>124</v>
      </c>
      <c r="C248" s="2"/>
      <c r="D248" s="2"/>
      <c r="E248" s="2"/>
      <c r="F248" s="52"/>
      <c r="G248" s="57"/>
      <c r="H248" s="18"/>
      <c r="I248" s="18"/>
      <c r="J248" s="64"/>
      <c r="K248" s="137"/>
      <c r="L248" s="6"/>
      <c r="M248" s="6"/>
      <c r="N248" s="6"/>
      <c r="O248" s="6"/>
      <c r="P248" s="6"/>
      <c r="Q248" s="6"/>
      <c r="R248" s="6"/>
      <c r="S248" s="6"/>
      <c r="T248" s="6"/>
      <c r="U248" s="6"/>
      <c r="V248" s="6"/>
      <c r="W248" s="6"/>
      <c r="X248" s="6"/>
      <c r="Y248" s="6"/>
      <c r="Z248" s="6"/>
      <c r="AA248" s="6"/>
      <c r="AB248" s="6"/>
      <c r="AC248" s="6"/>
      <c r="AD248" s="6"/>
      <c r="AE248" s="6"/>
      <c r="AF248" s="6"/>
      <c r="AG248" s="6"/>
      <c r="AH248" s="6"/>
      <c r="AI248" s="6"/>
      <c r="AJ248" s="6"/>
      <c r="AK248" s="6"/>
      <c r="AL248" s="6"/>
      <c r="AM248" s="6"/>
      <c r="AN248" s="6"/>
      <c r="AO248" s="6"/>
      <c r="AP248" s="6"/>
      <c r="AQ248" s="6"/>
      <c r="AR248" s="6"/>
      <c r="AS248" s="6"/>
      <c r="AT248" s="6"/>
    </row>
    <row r="249" spans="1:46" s="27" customFormat="1" ht="13.15">
      <c r="A249" s="94"/>
      <c r="B249" s="20" t="s">
        <v>28</v>
      </c>
      <c r="C249" s="21">
        <v>0</v>
      </c>
      <c r="D249" s="21">
        <v>7000</v>
      </c>
      <c r="E249" s="21">
        <v>0</v>
      </c>
      <c r="F249" s="53">
        <f>C249+D249</f>
        <v>7000</v>
      </c>
      <c r="G249" s="60">
        <v>0</v>
      </c>
      <c r="H249" s="22">
        <v>2973.25</v>
      </c>
      <c r="I249" s="22">
        <v>0</v>
      </c>
      <c r="J249" s="65">
        <f>G249+H249</f>
        <v>2973.25</v>
      </c>
      <c r="K249" s="138">
        <f>J249/F249</f>
        <v>0.42475000000000002</v>
      </c>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row>
    <row r="250" spans="1:46" s="27" customFormat="1" ht="13.15">
      <c r="A250" s="94"/>
      <c r="B250" s="20" t="s">
        <v>29</v>
      </c>
      <c r="C250" s="21">
        <v>0</v>
      </c>
      <c r="D250" s="21">
        <v>300</v>
      </c>
      <c r="E250" s="21">
        <v>0</v>
      </c>
      <c r="F250" s="53">
        <f>C250+D250</f>
        <v>300</v>
      </c>
      <c r="G250" s="60">
        <v>0</v>
      </c>
      <c r="H250" s="22">
        <v>0</v>
      </c>
      <c r="I250" s="22">
        <v>0</v>
      </c>
      <c r="J250" s="65">
        <f>G250+H250</f>
        <v>0</v>
      </c>
      <c r="K250" s="138">
        <f>J250/F250</f>
        <v>0</v>
      </c>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row>
    <row r="251" spans="1:46" s="27" customFormat="1" ht="13.15">
      <c r="A251" s="94"/>
      <c r="B251" s="20" t="s">
        <v>30</v>
      </c>
      <c r="C251" s="21">
        <v>0</v>
      </c>
      <c r="D251" s="21">
        <v>1200</v>
      </c>
      <c r="E251" s="21">
        <v>0</v>
      </c>
      <c r="F251" s="53">
        <f>C251+D251</f>
        <v>1200</v>
      </c>
      <c r="G251" s="60">
        <v>0</v>
      </c>
      <c r="H251" s="22">
        <v>0</v>
      </c>
      <c r="I251" s="22">
        <v>0</v>
      </c>
      <c r="J251" s="65">
        <f>G251+H251</f>
        <v>0</v>
      </c>
      <c r="K251" s="138">
        <f>J251/F251</f>
        <v>0</v>
      </c>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row>
    <row r="252" spans="1:46" s="27" customFormat="1" ht="13.15">
      <c r="A252" s="94"/>
      <c r="B252" s="20" t="s">
        <v>31</v>
      </c>
      <c r="C252" s="21">
        <v>0</v>
      </c>
      <c r="D252" s="21">
        <v>300</v>
      </c>
      <c r="E252" s="21">
        <v>0</v>
      </c>
      <c r="F252" s="53">
        <f>C252+D252</f>
        <v>300</v>
      </c>
      <c r="G252" s="60">
        <v>0</v>
      </c>
      <c r="H252" s="22">
        <v>0</v>
      </c>
      <c r="I252" s="22">
        <v>0</v>
      </c>
      <c r="J252" s="65">
        <f>G252+H252</f>
        <v>0</v>
      </c>
      <c r="K252" s="138">
        <f>J252/F252</f>
        <v>0</v>
      </c>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row>
    <row r="253" spans="1:46" s="27" customFormat="1" ht="13.15">
      <c r="A253" s="94"/>
      <c r="B253" s="20" t="s">
        <v>5</v>
      </c>
      <c r="C253" s="21">
        <f>SUM(C249:C252)</f>
        <v>0</v>
      </c>
      <c r="D253" s="21">
        <f>SUM(D249:D252)</f>
        <v>8800</v>
      </c>
      <c r="E253" s="21">
        <v>0</v>
      </c>
      <c r="F253" s="53">
        <f>SUM(F249:F252)</f>
        <v>8800</v>
      </c>
      <c r="G253" s="60">
        <f>SUM(G249:G252)</f>
        <v>0</v>
      </c>
      <c r="H253" s="22">
        <f>SUM(H249:H252)</f>
        <v>2973.25</v>
      </c>
      <c r="I253" s="22">
        <v>0</v>
      </c>
      <c r="J253" s="65">
        <f>SUM(J249:J252)</f>
        <v>2973.25</v>
      </c>
      <c r="K253" s="138">
        <f>J253/F253</f>
        <v>0.3378693181818182</v>
      </c>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row>
    <row r="254" spans="1:46" s="7" customFormat="1" ht="26.25">
      <c r="A254" s="93"/>
      <c r="B254" s="1" t="s">
        <v>201</v>
      </c>
      <c r="C254" s="3"/>
      <c r="D254" s="3"/>
      <c r="E254" s="3"/>
      <c r="F254" s="54"/>
      <c r="G254" s="61"/>
      <c r="H254" s="19"/>
      <c r="I254" s="19"/>
      <c r="J254" s="66"/>
      <c r="K254" s="137"/>
      <c r="L254" s="6"/>
      <c r="M254" s="6"/>
      <c r="N254" s="6"/>
      <c r="O254" s="6"/>
      <c r="P254" s="6"/>
      <c r="Q254" s="6"/>
      <c r="R254" s="6"/>
      <c r="S254" s="6"/>
      <c r="T254" s="6"/>
      <c r="U254" s="6"/>
      <c r="V254" s="6"/>
      <c r="W254" s="6"/>
      <c r="X254" s="6"/>
      <c r="Y254" s="6"/>
      <c r="Z254" s="6"/>
      <c r="AA254" s="6"/>
      <c r="AB254" s="6"/>
      <c r="AC254" s="6"/>
      <c r="AD254" s="6"/>
      <c r="AE254" s="6"/>
      <c r="AF254" s="6"/>
      <c r="AG254" s="6"/>
      <c r="AH254" s="6"/>
      <c r="AI254" s="6"/>
      <c r="AJ254" s="6"/>
      <c r="AK254" s="6"/>
      <c r="AL254" s="6"/>
      <c r="AM254" s="6"/>
      <c r="AN254" s="6"/>
      <c r="AO254" s="6"/>
      <c r="AP254" s="6"/>
      <c r="AQ254" s="6"/>
      <c r="AR254" s="6"/>
      <c r="AS254" s="6"/>
      <c r="AT254" s="6"/>
    </row>
    <row r="255" spans="1:46" s="7" customFormat="1" ht="13.15">
      <c r="A255" s="117"/>
      <c r="B255" s="118" t="s">
        <v>28</v>
      </c>
      <c r="C255" s="119">
        <f t="shared" ref="C255:D258" si="22">C227+C238+C249</f>
        <v>28500</v>
      </c>
      <c r="D255" s="119">
        <f t="shared" si="22"/>
        <v>7000</v>
      </c>
      <c r="E255" s="119">
        <v>0</v>
      </c>
      <c r="F255" s="120">
        <f t="shared" ref="F255:H258" si="23">F227+F238+F249</f>
        <v>35500</v>
      </c>
      <c r="G255" s="121">
        <f t="shared" si="23"/>
        <v>3250</v>
      </c>
      <c r="H255" s="122">
        <f t="shared" si="23"/>
        <v>3601.56</v>
      </c>
      <c r="I255" s="122">
        <v>0</v>
      </c>
      <c r="J255" s="123">
        <f>J227+J238+J249</f>
        <v>6851.5599999999995</v>
      </c>
      <c r="K255" s="138">
        <f>J255/F255</f>
        <v>0.19300169014084506</v>
      </c>
      <c r="L255" s="6"/>
      <c r="M255" s="6"/>
      <c r="N255" s="6"/>
      <c r="O255" s="6"/>
      <c r="P255" s="6"/>
      <c r="Q255" s="6"/>
      <c r="R255" s="6"/>
      <c r="S255" s="6"/>
      <c r="T255" s="6"/>
      <c r="U255" s="6"/>
      <c r="V255" s="6"/>
      <c r="W255" s="6"/>
      <c r="X255" s="6"/>
      <c r="Y255" s="6"/>
      <c r="Z255" s="6"/>
      <c r="AA255" s="6"/>
      <c r="AB255" s="6"/>
      <c r="AC255" s="6"/>
      <c r="AD255" s="6"/>
      <c r="AE255" s="6"/>
      <c r="AF255" s="6"/>
      <c r="AG255" s="6"/>
      <c r="AH255" s="6"/>
      <c r="AI255" s="6"/>
      <c r="AJ255" s="6"/>
      <c r="AK255" s="6"/>
      <c r="AL255" s="6"/>
      <c r="AM255" s="6"/>
      <c r="AN255" s="6"/>
      <c r="AO255" s="6"/>
      <c r="AP255" s="6"/>
      <c r="AQ255" s="6"/>
      <c r="AR255" s="6"/>
      <c r="AS255" s="6"/>
      <c r="AT255" s="6"/>
    </row>
    <row r="256" spans="1:46" s="7" customFormat="1" ht="13.15">
      <c r="A256" s="117"/>
      <c r="B256" s="118" t="s">
        <v>29</v>
      </c>
      <c r="C256" s="119">
        <f t="shared" si="22"/>
        <v>12500</v>
      </c>
      <c r="D256" s="119">
        <f t="shared" si="22"/>
        <v>300</v>
      </c>
      <c r="E256" s="119">
        <v>0</v>
      </c>
      <c r="F256" s="120">
        <f t="shared" si="23"/>
        <v>12800</v>
      </c>
      <c r="G256" s="121">
        <f t="shared" si="23"/>
        <v>0</v>
      </c>
      <c r="H256" s="122">
        <f t="shared" si="23"/>
        <v>0</v>
      </c>
      <c r="I256" s="122">
        <v>0</v>
      </c>
      <c r="J256" s="123">
        <f>J228+J239+J250</f>
        <v>0</v>
      </c>
      <c r="K256" s="138">
        <f>J256/F256</f>
        <v>0</v>
      </c>
      <c r="L256" s="6"/>
      <c r="M256" s="6"/>
      <c r="N256" s="6"/>
      <c r="O256" s="6"/>
      <c r="P256" s="6"/>
      <c r="Q256" s="6"/>
      <c r="R256" s="6"/>
      <c r="S256" s="6"/>
      <c r="T256" s="6"/>
      <c r="U256" s="6"/>
      <c r="V256" s="6"/>
      <c r="W256" s="6"/>
      <c r="X256" s="6"/>
      <c r="Y256" s="6"/>
      <c r="Z256" s="6"/>
      <c r="AA256" s="6"/>
      <c r="AB256" s="6"/>
      <c r="AC256" s="6"/>
      <c r="AD256" s="6"/>
      <c r="AE256" s="6"/>
      <c r="AF256" s="6"/>
      <c r="AG256" s="6"/>
      <c r="AH256" s="6"/>
      <c r="AI256" s="6"/>
      <c r="AJ256" s="6"/>
      <c r="AK256" s="6"/>
      <c r="AL256" s="6"/>
      <c r="AM256" s="6"/>
      <c r="AN256" s="6"/>
      <c r="AO256" s="6"/>
      <c r="AP256" s="6"/>
      <c r="AQ256" s="6"/>
      <c r="AR256" s="6"/>
      <c r="AS256" s="6"/>
      <c r="AT256" s="6"/>
    </row>
    <row r="257" spans="1:46" s="7" customFormat="1" ht="13.15">
      <c r="A257" s="117"/>
      <c r="B257" s="118" t="s">
        <v>30</v>
      </c>
      <c r="C257" s="119">
        <f t="shared" si="22"/>
        <v>12500</v>
      </c>
      <c r="D257" s="119">
        <f t="shared" si="22"/>
        <v>1200</v>
      </c>
      <c r="E257" s="119">
        <v>0</v>
      </c>
      <c r="F257" s="120">
        <f t="shared" si="23"/>
        <v>13700</v>
      </c>
      <c r="G257" s="121">
        <f t="shared" si="23"/>
        <v>439.12</v>
      </c>
      <c r="H257" s="122">
        <f t="shared" si="23"/>
        <v>671.99</v>
      </c>
      <c r="I257" s="122">
        <v>0</v>
      </c>
      <c r="J257" s="123">
        <f>J229+J240+J251</f>
        <v>1111.1100000000001</v>
      </c>
      <c r="K257" s="138">
        <f>J257/F257</f>
        <v>8.11029197080292E-2</v>
      </c>
      <c r="L257" s="6"/>
      <c r="M257" s="6"/>
      <c r="N257" s="6"/>
      <c r="O257" s="6"/>
      <c r="P257" s="6"/>
      <c r="Q257" s="6"/>
      <c r="R257" s="6"/>
      <c r="S257" s="6"/>
      <c r="T257" s="6"/>
      <c r="U257" s="6"/>
      <c r="V257" s="6"/>
      <c r="W257" s="6"/>
      <c r="X257" s="6"/>
      <c r="Y257" s="6"/>
      <c r="Z257" s="6"/>
      <c r="AA257" s="6"/>
      <c r="AB257" s="6"/>
      <c r="AC257" s="6"/>
      <c r="AD257" s="6"/>
      <c r="AE257" s="6"/>
      <c r="AF257" s="6"/>
      <c r="AG257" s="6"/>
      <c r="AH257" s="6"/>
      <c r="AI257" s="6"/>
      <c r="AJ257" s="6"/>
      <c r="AK257" s="6"/>
      <c r="AL257" s="6"/>
      <c r="AM257" s="6"/>
      <c r="AN257" s="6"/>
      <c r="AO257" s="6"/>
      <c r="AP257" s="6"/>
      <c r="AQ257" s="6"/>
      <c r="AR257" s="6"/>
      <c r="AS257" s="6"/>
      <c r="AT257" s="6"/>
    </row>
    <row r="258" spans="1:46" s="7" customFormat="1" ht="13.15">
      <c r="A258" s="117"/>
      <c r="B258" s="118" t="s">
        <v>31</v>
      </c>
      <c r="C258" s="119">
        <f t="shared" si="22"/>
        <v>7500</v>
      </c>
      <c r="D258" s="119">
        <f t="shared" si="22"/>
        <v>300</v>
      </c>
      <c r="E258" s="119">
        <v>0</v>
      </c>
      <c r="F258" s="120">
        <f t="shared" si="23"/>
        <v>7800</v>
      </c>
      <c r="G258" s="121">
        <f t="shared" si="23"/>
        <v>0</v>
      </c>
      <c r="H258" s="122">
        <f t="shared" si="23"/>
        <v>0</v>
      </c>
      <c r="I258" s="122">
        <v>0</v>
      </c>
      <c r="J258" s="123">
        <f>J230+J241+J252</f>
        <v>0</v>
      </c>
      <c r="K258" s="138">
        <f>J258/F258</f>
        <v>0</v>
      </c>
      <c r="L258" s="6"/>
      <c r="M258" s="6"/>
      <c r="N258" s="6"/>
      <c r="O258" s="6"/>
      <c r="P258" s="6"/>
      <c r="Q258" s="6"/>
      <c r="R258" s="6"/>
      <c r="S258" s="6"/>
      <c r="T258" s="6"/>
      <c r="U258" s="6"/>
      <c r="V258" s="6"/>
      <c r="W258" s="6"/>
      <c r="X258" s="6"/>
      <c r="Y258" s="6"/>
      <c r="Z258" s="6"/>
      <c r="AA258" s="6"/>
      <c r="AB258" s="6"/>
      <c r="AC258" s="6"/>
      <c r="AD258" s="6"/>
      <c r="AE258" s="6"/>
      <c r="AF258" s="6"/>
      <c r="AG258" s="6"/>
      <c r="AH258" s="6"/>
      <c r="AI258" s="6"/>
      <c r="AJ258" s="6"/>
      <c r="AK258" s="6"/>
      <c r="AL258" s="6"/>
      <c r="AM258" s="6"/>
      <c r="AN258" s="6"/>
      <c r="AO258" s="6"/>
      <c r="AP258" s="6"/>
      <c r="AQ258" s="6"/>
      <c r="AR258" s="6"/>
      <c r="AS258" s="6"/>
      <c r="AT258" s="6"/>
    </row>
    <row r="259" spans="1:46" s="7" customFormat="1" ht="26.25">
      <c r="A259" s="89"/>
      <c r="B259" s="95" t="s">
        <v>70</v>
      </c>
      <c r="C259" s="96">
        <f>SUM(C255:C258)</f>
        <v>61000</v>
      </c>
      <c r="D259" s="96">
        <f>SUM(D255:D258)</f>
        <v>8800</v>
      </c>
      <c r="E259" s="96">
        <v>0</v>
      </c>
      <c r="F259" s="105">
        <f>SUM(F255:F258)</f>
        <v>69800</v>
      </c>
      <c r="G259" s="108">
        <f>SUM(G255:G258)</f>
        <v>3689.12</v>
      </c>
      <c r="H259" s="97">
        <f>SUM(H255:H258)</f>
        <v>4273.55</v>
      </c>
      <c r="I259" s="97">
        <v>0</v>
      </c>
      <c r="J259" s="111">
        <f>SUM(J255:J258)</f>
        <v>7962.67</v>
      </c>
      <c r="K259" s="136">
        <f>J259/F259</f>
        <v>0.11407836676217765</v>
      </c>
      <c r="L259" s="6"/>
      <c r="M259" s="6"/>
      <c r="N259" s="6"/>
      <c r="O259" s="6"/>
      <c r="P259" s="6"/>
      <c r="Q259" s="6"/>
      <c r="R259" s="6"/>
      <c r="S259" s="6"/>
      <c r="T259" s="6"/>
      <c r="U259" s="6"/>
      <c r="V259" s="6"/>
      <c r="W259" s="6"/>
      <c r="X259" s="6"/>
      <c r="Y259" s="6"/>
      <c r="Z259" s="6"/>
      <c r="AA259" s="6"/>
      <c r="AB259" s="6"/>
      <c r="AC259" s="6"/>
      <c r="AD259" s="6"/>
      <c r="AE259" s="6"/>
      <c r="AF259" s="6"/>
      <c r="AG259" s="6"/>
      <c r="AH259" s="6"/>
      <c r="AI259" s="6"/>
      <c r="AJ259" s="6"/>
      <c r="AK259" s="6"/>
      <c r="AL259" s="6"/>
      <c r="AM259" s="6"/>
      <c r="AN259" s="6"/>
      <c r="AO259" s="6"/>
      <c r="AP259" s="6"/>
      <c r="AQ259" s="6"/>
      <c r="AR259" s="6"/>
      <c r="AS259" s="6"/>
      <c r="AT259" s="6"/>
    </row>
    <row r="260" spans="1:46" s="7" customFormat="1" ht="26.25">
      <c r="A260" s="89" t="s">
        <v>22</v>
      </c>
      <c r="B260" s="76" t="s">
        <v>212</v>
      </c>
      <c r="C260" s="91"/>
      <c r="D260" s="91"/>
      <c r="E260" s="91"/>
      <c r="F260" s="104"/>
      <c r="G260" s="107"/>
      <c r="H260" s="92"/>
      <c r="I260" s="92"/>
      <c r="J260" s="110"/>
      <c r="K260" s="136"/>
      <c r="L260" s="6"/>
      <c r="M260" s="6"/>
      <c r="N260" s="6"/>
      <c r="O260" s="6"/>
      <c r="P260" s="6"/>
      <c r="Q260" s="6"/>
      <c r="R260" s="6"/>
      <c r="S260" s="6"/>
      <c r="T260" s="6"/>
      <c r="U260" s="6"/>
      <c r="V260" s="6"/>
      <c r="W260" s="6"/>
      <c r="X260" s="6"/>
      <c r="Y260" s="6"/>
      <c r="Z260" s="6"/>
      <c r="AA260" s="6"/>
      <c r="AB260" s="6"/>
      <c r="AC260" s="6"/>
      <c r="AD260" s="6"/>
      <c r="AE260" s="6"/>
      <c r="AF260" s="6"/>
      <c r="AG260" s="6"/>
      <c r="AH260" s="6"/>
      <c r="AI260" s="6"/>
      <c r="AJ260" s="6"/>
      <c r="AK260" s="6"/>
      <c r="AL260" s="6"/>
      <c r="AM260" s="6"/>
      <c r="AN260" s="6"/>
      <c r="AO260" s="6"/>
      <c r="AP260" s="6"/>
      <c r="AQ260" s="6"/>
      <c r="AR260" s="6"/>
      <c r="AS260" s="6"/>
      <c r="AT260" s="6"/>
    </row>
    <row r="261" spans="1:46" s="7" customFormat="1" ht="26.25">
      <c r="A261" s="143" t="s">
        <v>71</v>
      </c>
      <c r="B261" s="144" t="s">
        <v>72</v>
      </c>
      <c r="C261" s="145"/>
      <c r="D261" s="145"/>
      <c r="E261" s="145"/>
      <c r="F261" s="146"/>
      <c r="G261" s="147"/>
      <c r="H261" s="148"/>
      <c r="I261" s="148"/>
      <c r="J261" s="149"/>
      <c r="K261" s="150"/>
      <c r="L261" s="6"/>
      <c r="M261" s="6"/>
      <c r="N261" s="6"/>
      <c r="O261" s="6"/>
      <c r="P261" s="6"/>
      <c r="Q261" s="6"/>
      <c r="R261" s="6"/>
      <c r="S261" s="6"/>
      <c r="T261" s="6"/>
      <c r="U261" s="6"/>
      <c r="V261" s="6"/>
      <c r="W261" s="6"/>
      <c r="X261" s="6"/>
      <c r="Y261" s="6"/>
      <c r="Z261" s="6"/>
      <c r="AA261" s="6"/>
      <c r="AB261" s="6"/>
      <c r="AC261" s="6"/>
      <c r="AD261" s="6"/>
      <c r="AE261" s="6"/>
      <c r="AF261" s="6"/>
      <c r="AG261" s="6"/>
      <c r="AH261" s="6"/>
      <c r="AI261" s="6"/>
      <c r="AJ261" s="6"/>
      <c r="AK261" s="6"/>
      <c r="AL261" s="6"/>
      <c r="AM261" s="6"/>
      <c r="AN261" s="6"/>
      <c r="AO261" s="6"/>
      <c r="AP261" s="6"/>
      <c r="AQ261" s="6"/>
      <c r="AR261" s="6"/>
      <c r="AS261" s="6"/>
      <c r="AT261" s="6"/>
    </row>
    <row r="262" spans="1:46" s="7" customFormat="1" ht="13.15">
      <c r="A262" s="93"/>
      <c r="B262" s="51" t="s">
        <v>125</v>
      </c>
      <c r="C262" s="2"/>
      <c r="D262" s="2"/>
      <c r="E262" s="2"/>
      <c r="F262" s="52"/>
      <c r="G262" s="57"/>
      <c r="H262" s="18"/>
      <c r="I262" s="18"/>
      <c r="J262" s="64"/>
      <c r="K262" s="137"/>
      <c r="L262" s="6"/>
      <c r="M262" s="6"/>
      <c r="N262" s="6"/>
      <c r="O262" s="6"/>
      <c r="P262" s="6"/>
      <c r="Q262" s="6"/>
      <c r="R262" s="6"/>
      <c r="S262" s="6"/>
      <c r="T262" s="6"/>
      <c r="U262" s="6"/>
      <c r="V262" s="6"/>
      <c r="W262" s="6"/>
      <c r="X262" s="6"/>
      <c r="Y262" s="6"/>
      <c r="Z262" s="6"/>
      <c r="AA262" s="6"/>
      <c r="AB262" s="6"/>
      <c r="AC262" s="6"/>
      <c r="AD262" s="6"/>
      <c r="AE262" s="6"/>
      <c r="AF262" s="6"/>
      <c r="AG262" s="6"/>
      <c r="AH262" s="6"/>
      <c r="AI262" s="6"/>
      <c r="AJ262" s="6"/>
      <c r="AK262" s="6"/>
      <c r="AL262" s="6"/>
      <c r="AM262" s="6"/>
      <c r="AN262" s="6"/>
      <c r="AO262" s="6"/>
      <c r="AP262" s="6"/>
      <c r="AQ262" s="6"/>
      <c r="AR262" s="6"/>
      <c r="AS262" s="6"/>
      <c r="AT262" s="6"/>
    </row>
    <row r="263" spans="1:46" s="7" customFormat="1" ht="13.15">
      <c r="A263" s="93"/>
      <c r="B263" s="51" t="s">
        <v>176</v>
      </c>
      <c r="C263" s="2"/>
      <c r="D263" s="2"/>
      <c r="E263" s="2"/>
      <c r="F263" s="52"/>
      <c r="G263" s="57"/>
      <c r="H263" s="18"/>
      <c r="I263" s="18"/>
      <c r="J263" s="64"/>
      <c r="K263" s="137"/>
      <c r="L263" s="6"/>
      <c r="M263" s="6"/>
      <c r="N263" s="6"/>
      <c r="O263" s="6"/>
      <c r="P263" s="6"/>
      <c r="Q263" s="6"/>
      <c r="R263" s="6"/>
      <c r="S263" s="6"/>
      <c r="T263" s="6"/>
      <c r="U263" s="6"/>
      <c r="V263" s="6"/>
      <c r="W263" s="6"/>
      <c r="X263" s="6"/>
      <c r="Y263" s="6"/>
      <c r="Z263" s="6"/>
      <c r="AA263" s="6"/>
      <c r="AB263" s="6"/>
      <c r="AC263" s="6"/>
      <c r="AD263" s="6"/>
      <c r="AE263" s="6"/>
      <c r="AF263" s="6"/>
      <c r="AG263" s="6"/>
      <c r="AH263" s="6"/>
      <c r="AI263" s="6"/>
      <c r="AJ263" s="6"/>
      <c r="AK263" s="6"/>
      <c r="AL263" s="6"/>
      <c r="AM263" s="6"/>
      <c r="AN263" s="6"/>
      <c r="AO263" s="6"/>
      <c r="AP263" s="6"/>
      <c r="AQ263" s="6"/>
      <c r="AR263" s="6"/>
      <c r="AS263" s="6"/>
      <c r="AT263" s="6"/>
    </row>
    <row r="264" spans="1:46" s="7" customFormat="1" ht="13.15">
      <c r="A264" s="93"/>
      <c r="B264" s="51" t="s">
        <v>177</v>
      </c>
      <c r="C264" s="2"/>
      <c r="D264" s="2"/>
      <c r="E264" s="2"/>
      <c r="F264" s="52"/>
      <c r="G264" s="57"/>
      <c r="H264" s="18"/>
      <c r="I264" s="18"/>
      <c r="J264" s="64"/>
      <c r="K264" s="137"/>
      <c r="L264" s="6"/>
      <c r="M264" s="6"/>
      <c r="N264" s="6"/>
      <c r="O264" s="6"/>
      <c r="P264" s="6"/>
      <c r="Q264" s="6"/>
      <c r="R264" s="6"/>
      <c r="S264" s="6"/>
      <c r="T264" s="6"/>
      <c r="U264" s="6"/>
      <c r="V264" s="6"/>
      <c r="W264" s="6"/>
      <c r="X264" s="6"/>
      <c r="Y264" s="6"/>
      <c r="Z264" s="6"/>
      <c r="AA264" s="6"/>
      <c r="AB264" s="6"/>
      <c r="AC264" s="6"/>
      <c r="AD264" s="6"/>
      <c r="AE264" s="6"/>
      <c r="AF264" s="6"/>
      <c r="AG264" s="6"/>
      <c r="AH264" s="6"/>
      <c r="AI264" s="6"/>
      <c r="AJ264" s="6"/>
      <c r="AK264" s="6"/>
      <c r="AL264" s="6"/>
      <c r="AM264" s="6"/>
      <c r="AN264" s="6"/>
      <c r="AO264" s="6"/>
      <c r="AP264" s="6"/>
      <c r="AQ264" s="6"/>
      <c r="AR264" s="6"/>
      <c r="AS264" s="6"/>
      <c r="AT264" s="6"/>
    </row>
    <row r="265" spans="1:46" s="7" customFormat="1" ht="51">
      <c r="A265" s="93"/>
      <c r="B265" s="47" t="s">
        <v>126</v>
      </c>
      <c r="C265" s="2"/>
      <c r="D265" s="2"/>
      <c r="E265" s="2"/>
      <c r="F265" s="52"/>
      <c r="G265" s="57"/>
      <c r="H265" s="18"/>
      <c r="I265" s="18"/>
      <c r="J265" s="64"/>
      <c r="K265" s="137"/>
      <c r="L265" s="6"/>
      <c r="M265" s="6"/>
      <c r="N265" s="6"/>
      <c r="O265" s="6"/>
      <c r="P265" s="6"/>
      <c r="Q265" s="6"/>
      <c r="R265" s="6"/>
      <c r="S265" s="6"/>
      <c r="T265" s="6"/>
      <c r="U265" s="6"/>
      <c r="V265" s="6"/>
      <c r="W265" s="6"/>
      <c r="X265" s="6"/>
      <c r="Y265" s="6"/>
      <c r="Z265" s="6"/>
      <c r="AA265" s="6"/>
      <c r="AB265" s="6"/>
      <c r="AC265" s="6"/>
      <c r="AD265" s="6"/>
      <c r="AE265" s="6"/>
      <c r="AF265" s="6"/>
      <c r="AG265" s="6"/>
      <c r="AH265" s="6"/>
      <c r="AI265" s="6"/>
      <c r="AJ265" s="6"/>
      <c r="AK265" s="6"/>
      <c r="AL265" s="6"/>
      <c r="AM265" s="6"/>
      <c r="AN265" s="6"/>
      <c r="AO265" s="6"/>
      <c r="AP265" s="6"/>
      <c r="AQ265" s="6"/>
      <c r="AR265" s="6"/>
      <c r="AS265" s="6"/>
      <c r="AT265" s="6"/>
    </row>
    <row r="266" spans="1:46" s="27" customFormat="1" ht="13.15">
      <c r="A266" s="94"/>
      <c r="B266" s="20" t="s">
        <v>28</v>
      </c>
      <c r="C266" s="21">
        <v>50000</v>
      </c>
      <c r="D266" s="21">
        <v>0</v>
      </c>
      <c r="E266" s="21">
        <v>0</v>
      </c>
      <c r="F266" s="53">
        <f>C266+D266</f>
        <v>50000</v>
      </c>
      <c r="G266" s="60">
        <v>59237.35</v>
      </c>
      <c r="H266" s="22">
        <v>0</v>
      </c>
      <c r="I266" s="22">
        <v>0</v>
      </c>
      <c r="J266" s="65">
        <f>G266+H266</f>
        <v>59237.35</v>
      </c>
      <c r="K266" s="138">
        <f>J266/F266</f>
        <v>1.184747</v>
      </c>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row>
    <row r="267" spans="1:46" s="27" customFormat="1" ht="13.15">
      <c r="A267" s="94"/>
      <c r="B267" s="20" t="s">
        <v>29</v>
      </c>
      <c r="C267" s="21">
        <v>7500</v>
      </c>
      <c r="D267" s="21">
        <v>0</v>
      </c>
      <c r="E267" s="21">
        <v>0</v>
      </c>
      <c r="F267" s="53">
        <f>C267+D267</f>
        <v>7500</v>
      </c>
      <c r="G267" s="60">
        <v>5954.63</v>
      </c>
      <c r="H267" s="22">
        <v>0</v>
      </c>
      <c r="I267" s="22">
        <v>0</v>
      </c>
      <c r="J267" s="65">
        <f>G267+H267</f>
        <v>5954.63</v>
      </c>
      <c r="K267" s="138">
        <f>J267/F267</f>
        <v>0.79395066666666669</v>
      </c>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row>
    <row r="268" spans="1:46" s="27" customFormat="1" ht="13.15">
      <c r="A268" s="94"/>
      <c r="B268" s="20" t="s">
        <v>30</v>
      </c>
      <c r="C268" s="21">
        <v>7500</v>
      </c>
      <c r="D268" s="21">
        <v>0</v>
      </c>
      <c r="E268" s="21">
        <v>0</v>
      </c>
      <c r="F268" s="53">
        <f>C268+D268</f>
        <v>7500</v>
      </c>
      <c r="G268" s="60">
        <v>6290.55</v>
      </c>
      <c r="H268" s="22">
        <v>0</v>
      </c>
      <c r="I268" s="22">
        <v>0</v>
      </c>
      <c r="J268" s="65">
        <f>G268+H268</f>
        <v>6290.55</v>
      </c>
      <c r="K268" s="138">
        <f>J268/F268</f>
        <v>0.83874000000000004</v>
      </c>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row>
    <row r="269" spans="1:46" s="27" customFormat="1" ht="13.15">
      <c r="A269" s="94"/>
      <c r="B269" s="20" t="s">
        <v>31</v>
      </c>
      <c r="C269" s="21">
        <v>6500</v>
      </c>
      <c r="D269" s="21">
        <v>0</v>
      </c>
      <c r="E269" s="21">
        <v>0</v>
      </c>
      <c r="F269" s="53">
        <f>C269+D269</f>
        <v>6500</v>
      </c>
      <c r="G269" s="60">
        <v>5325.06</v>
      </c>
      <c r="H269" s="22">
        <v>0</v>
      </c>
      <c r="I269" s="22">
        <v>0</v>
      </c>
      <c r="J269" s="65">
        <f>G269+H269</f>
        <v>5325.06</v>
      </c>
      <c r="K269" s="138">
        <f>J269/F269</f>
        <v>0.81924000000000008</v>
      </c>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row>
    <row r="270" spans="1:46" s="27" customFormat="1" ht="13.15">
      <c r="A270" s="94"/>
      <c r="B270" s="23" t="s">
        <v>5</v>
      </c>
      <c r="C270" s="24">
        <f>SUM(C266:C269)</f>
        <v>71500</v>
      </c>
      <c r="D270" s="24">
        <f>SUM(D266:D269)</f>
        <v>0</v>
      </c>
      <c r="E270" s="24">
        <v>0</v>
      </c>
      <c r="F270" s="55">
        <f>SUM(F266:F269)</f>
        <v>71500</v>
      </c>
      <c r="G270" s="62">
        <f>SUM(G266:G269)</f>
        <v>76807.59</v>
      </c>
      <c r="H270" s="25">
        <f>SUM(H266:H269)</f>
        <v>0</v>
      </c>
      <c r="I270" s="25">
        <v>0</v>
      </c>
      <c r="J270" s="67">
        <f>SUM(J266:J269)</f>
        <v>76807.59</v>
      </c>
      <c r="K270" s="163">
        <f>J270/F270</f>
        <v>1.0742320279720279</v>
      </c>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row>
    <row r="271" spans="1:46" s="7" customFormat="1" ht="13.15">
      <c r="A271" s="143" t="s">
        <v>73</v>
      </c>
      <c r="B271" s="144" t="s">
        <v>178</v>
      </c>
      <c r="C271" s="145"/>
      <c r="D271" s="145"/>
      <c r="E271" s="145"/>
      <c r="F271" s="146"/>
      <c r="G271" s="147"/>
      <c r="H271" s="148"/>
      <c r="I271" s="148"/>
      <c r="J271" s="149"/>
      <c r="K271" s="150"/>
      <c r="L271" s="6"/>
      <c r="M271" s="6"/>
      <c r="N271" s="6"/>
      <c r="O271" s="6"/>
      <c r="P271" s="6"/>
      <c r="Q271" s="6"/>
      <c r="R271" s="6"/>
      <c r="S271" s="6"/>
      <c r="T271" s="6"/>
      <c r="U271" s="6"/>
      <c r="V271" s="6"/>
      <c r="W271" s="6"/>
      <c r="X271" s="6"/>
      <c r="Y271" s="6"/>
      <c r="Z271" s="6"/>
      <c r="AA271" s="6"/>
      <c r="AB271" s="6"/>
      <c r="AC271" s="6"/>
      <c r="AD271" s="6"/>
      <c r="AE271" s="6"/>
      <c r="AF271" s="6"/>
      <c r="AG271" s="6"/>
      <c r="AH271" s="6"/>
      <c r="AI271" s="6"/>
      <c r="AJ271" s="6"/>
      <c r="AK271" s="6"/>
      <c r="AL271" s="6"/>
      <c r="AM271" s="6"/>
      <c r="AN271" s="6"/>
      <c r="AO271" s="6"/>
      <c r="AP271" s="6"/>
      <c r="AQ271" s="6"/>
      <c r="AR271" s="6"/>
      <c r="AS271" s="6"/>
      <c r="AT271" s="6"/>
    </row>
    <row r="272" spans="1:46" s="7" customFormat="1" ht="13.15">
      <c r="A272" s="93"/>
      <c r="B272" s="69" t="s">
        <v>125</v>
      </c>
      <c r="C272" s="2"/>
      <c r="D272" s="2"/>
      <c r="E272" s="2"/>
      <c r="F272" s="52"/>
      <c r="G272" s="57"/>
      <c r="H272" s="18"/>
      <c r="I272" s="18"/>
      <c r="J272" s="64"/>
      <c r="K272" s="137"/>
      <c r="L272" s="6"/>
      <c r="M272" s="6"/>
      <c r="N272" s="6"/>
      <c r="O272" s="6"/>
      <c r="P272" s="6"/>
      <c r="Q272" s="6"/>
      <c r="R272" s="6"/>
      <c r="S272" s="6"/>
      <c r="T272" s="6"/>
      <c r="U272" s="6"/>
      <c r="V272" s="6"/>
      <c r="W272" s="6"/>
      <c r="X272" s="6"/>
      <c r="Y272" s="6"/>
      <c r="Z272" s="6"/>
      <c r="AA272" s="6"/>
      <c r="AB272" s="6"/>
      <c r="AC272" s="6"/>
      <c r="AD272" s="6"/>
      <c r="AE272" s="6"/>
      <c r="AF272" s="6"/>
      <c r="AG272" s="6"/>
      <c r="AH272" s="6"/>
      <c r="AI272" s="6"/>
      <c r="AJ272" s="6"/>
      <c r="AK272" s="6"/>
      <c r="AL272" s="6"/>
      <c r="AM272" s="6"/>
      <c r="AN272" s="6"/>
      <c r="AO272" s="6"/>
      <c r="AP272" s="6"/>
      <c r="AQ272" s="6"/>
      <c r="AR272" s="6"/>
      <c r="AS272" s="6"/>
      <c r="AT272" s="6"/>
    </row>
    <row r="273" spans="1:46" s="7" customFormat="1" ht="13.15">
      <c r="A273" s="93"/>
      <c r="B273" s="69"/>
      <c r="C273" s="2"/>
      <c r="D273" s="2"/>
      <c r="E273" s="2"/>
      <c r="F273" s="52"/>
      <c r="G273" s="57"/>
      <c r="H273" s="18"/>
      <c r="I273" s="18"/>
      <c r="J273" s="64"/>
      <c r="K273" s="137"/>
      <c r="L273" s="6"/>
      <c r="M273" s="6"/>
      <c r="N273" s="6"/>
      <c r="O273" s="6"/>
      <c r="P273" s="6"/>
      <c r="Q273" s="6"/>
      <c r="R273" s="6"/>
      <c r="S273" s="6"/>
      <c r="T273" s="6"/>
      <c r="U273" s="6"/>
      <c r="V273" s="6"/>
      <c r="W273" s="6"/>
      <c r="X273" s="6"/>
      <c r="Y273" s="6"/>
      <c r="Z273" s="6"/>
      <c r="AA273" s="6"/>
      <c r="AB273" s="6"/>
      <c r="AC273" s="6"/>
      <c r="AD273" s="6"/>
      <c r="AE273" s="6"/>
      <c r="AF273" s="6"/>
      <c r="AG273" s="6"/>
      <c r="AH273" s="6"/>
      <c r="AI273" s="6"/>
      <c r="AJ273" s="6"/>
      <c r="AK273" s="6"/>
      <c r="AL273" s="6"/>
      <c r="AM273" s="6"/>
      <c r="AN273" s="6"/>
      <c r="AO273" s="6"/>
      <c r="AP273" s="6"/>
      <c r="AQ273" s="6"/>
      <c r="AR273" s="6"/>
      <c r="AS273" s="6"/>
      <c r="AT273" s="6"/>
    </row>
    <row r="274" spans="1:46" s="7" customFormat="1" ht="89.25">
      <c r="A274" s="93"/>
      <c r="B274" s="72" t="s">
        <v>179</v>
      </c>
      <c r="C274" s="2"/>
      <c r="D274" s="2"/>
      <c r="E274" s="2"/>
      <c r="F274" s="52"/>
      <c r="G274" s="57"/>
      <c r="H274" s="18"/>
      <c r="I274" s="18"/>
      <c r="J274" s="64"/>
      <c r="K274" s="137"/>
      <c r="L274" s="6"/>
      <c r="M274" s="6"/>
      <c r="N274" s="6"/>
      <c r="O274" s="6"/>
      <c r="P274" s="6"/>
      <c r="Q274" s="6"/>
      <c r="R274" s="6"/>
      <c r="S274" s="6"/>
      <c r="T274" s="6"/>
      <c r="U274" s="6"/>
      <c r="V274" s="6"/>
      <c r="W274" s="6"/>
      <c r="X274" s="6"/>
      <c r="Y274" s="6"/>
      <c r="Z274" s="6"/>
      <c r="AA274" s="6"/>
      <c r="AB274" s="6"/>
      <c r="AC274" s="6"/>
      <c r="AD274" s="6"/>
      <c r="AE274" s="6"/>
      <c r="AF274" s="6"/>
      <c r="AG274" s="6"/>
      <c r="AH274" s="6"/>
      <c r="AI274" s="6"/>
      <c r="AJ274" s="6"/>
      <c r="AK274" s="6"/>
      <c r="AL274" s="6"/>
      <c r="AM274" s="6"/>
      <c r="AN274" s="6"/>
      <c r="AO274" s="6"/>
      <c r="AP274" s="6"/>
      <c r="AQ274" s="6"/>
      <c r="AR274" s="6"/>
      <c r="AS274" s="6"/>
      <c r="AT274" s="6"/>
    </row>
    <row r="275" spans="1:46" s="7" customFormat="1" ht="25.5">
      <c r="A275" s="93"/>
      <c r="B275" s="72" t="s">
        <v>180</v>
      </c>
      <c r="C275" s="2"/>
      <c r="D275" s="2"/>
      <c r="E275" s="2"/>
      <c r="F275" s="52"/>
      <c r="G275" s="57"/>
      <c r="H275" s="18"/>
      <c r="I275" s="18"/>
      <c r="J275" s="64"/>
      <c r="K275" s="137"/>
      <c r="L275" s="6"/>
      <c r="M275" s="6"/>
      <c r="N275" s="6"/>
      <c r="O275" s="6"/>
      <c r="P275" s="6"/>
      <c r="Q275" s="6"/>
      <c r="R275" s="6"/>
      <c r="S275" s="6"/>
      <c r="T275" s="6"/>
      <c r="U275" s="6"/>
      <c r="V275" s="6"/>
      <c r="W275" s="6"/>
      <c r="X275" s="6"/>
      <c r="Y275" s="6"/>
      <c r="Z275" s="6"/>
      <c r="AA275" s="6"/>
      <c r="AB275" s="6"/>
      <c r="AC275" s="6"/>
      <c r="AD275" s="6"/>
      <c r="AE275" s="6"/>
      <c r="AF275" s="6"/>
      <c r="AG275" s="6"/>
      <c r="AH275" s="6"/>
      <c r="AI275" s="6"/>
      <c r="AJ275" s="6"/>
      <c r="AK275" s="6"/>
      <c r="AL275" s="6"/>
      <c r="AM275" s="6"/>
      <c r="AN275" s="6"/>
      <c r="AO275" s="6"/>
      <c r="AP275" s="6"/>
      <c r="AQ275" s="6"/>
      <c r="AR275" s="6"/>
      <c r="AS275" s="6"/>
      <c r="AT275" s="6"/>
    </row>
    <row r="276" spans="1:46" s="7" customFormat="1" ht="25.5">
      <c r="A276" s="93"/>
      <c r="B276" s="72" t="s">
        <v>181</v>
      </c>
      <c r="C276" s="2"/>
      <c r="D276" s="2"/>
      <c r="E276" s="2"/>
      <c r="F276" s="52"/>
      <c r="G276" s="57"/>
      <c r="H276" s="18"/>
      <c r="I276" s="18"/>
      <c r="J276" s="64"/>
      <c r="K276" s="137"/>
      <c r="L276" s="6"/>
      <c r="M276" s="6"/>
      <c r="N276" s="6"/>
      <c r="O276" s="6"/>
      <c r="P276" s="6"/>
      <c r="Q276" s="6"/>
      <c r="R276" s="6"/>
      <c r="S276" s="6"/>
      <c r="T276" s="6"/>
      <c r="U276" s="6"/>
      <c r="V276" s="6"/>
      <c r="W276" s="6"/>
      <c r="X276" s="6"/>
      <c r="Y276" s="6"/>
      <c r="Z276" s="6"/>
      <c r="AA276" s="6"/>
      <c r="AB276" s="6"/>
      <c r="AC276" s="6"/>
      <c r="AD276" s="6"/>
      <c r="AE276" s="6"/>
      <c r="AF276" s="6"/>
      <c r="AG276" s="6"/>
      <c r="AH276" s="6"/>
      <c r="AI276" s="6"/>
      <c r="AJ276" s="6"/>
      <c r="AK276" s="6"/>
      <c r="AL276" s="6"/>
      <c r="AM276" s="6"/>
      <c r="AN276" s="6"/>
      <c r="AO276" s="6"/>
      <c r="AP276" s="6"/>
      <c r="AQ276" s="6"/>
      <c r="AR276" s="6"/>
      <c r="AS276" s="6"/>
      <c r="AT276" s="6"/>
    </row>
    <row r="277" spans="1:46" s="7" customFormat="1" ht="63.75">
      <c r="A277" s="93"/>
      <c r="B277" s="73" t="s">
        <v>127</v>
      </c>
      <c r="C277" s="2"/>
      <c r="D277" s="2"/>
      <c r="E277" s="2"/>
      <c r="F277" s="52"/>
      <c r="G277" s="57"/>
      <c r="H277" s="18"/>
      <c r="I277" s="18"/>
      <c r="J277" s="64"/>
      <c r="K277" s="137"/>
      <c r="L277" s="6"/>
      <c r="M277" s="6"/>
      <c r="N277" s="6"/>
      <c r="O277" s="6"/>
      <c r="P277" s="6"/>
      <c r="Q277" s="6"/>
      <c r="R277" s="6"/>
      <c r="S277" s="6"/>
      <c r="T277" s="6"/>
      <c r="U277" s="6"/>
      <c r="V277" s="6"/>
      <c r="W277" s="6"/>
      <c r="X277" s="6"/>
      <c r="Y277" s="6"/>
      <c r="Z277" s="6"/>
      <c r="AA277" s="6"/>
      <c r="AB277" s="6"/>
      <c r="AC277" s="6"/>
      <c r="AD277" s="6"/>
      <c r="AE277" s="6"/>
      <c r="AF277" s="6"/>
      <c r="AG277" s="6"/>
      <c r="AH277" s="6"/>
      <c r="AI277" s="6"/>
      <c r="AJ277" s="6"/>
      <c r="AK277" s="6"/>
      <c r="AL277" s="6"/>
      <c r="AM277" s="6"/>
      <c r="AN277" s="6"/>
      <c r="AO277" s="6"/>
      <c r="AP277" s="6"/>
      <c r="AQ277" s="6"/>
      <c r="AR277" s="6"/>
      <c r="AS277" s="6"/>
      <c r="AT277" s="6"/>
    </row>
    <row r="278" spans="1:46" s="7" customFormat="1" ht="178.5">
      <c r="A278" s="93"/>
      <c r="B278" s="47" t="s">
        <v>143</v>
      </c>
      <c r="C278" s="2"/>
      <c r="D278" s="2"/>
      <c r="E278" s="2"/>
      <c r="F278" s="52"/>
      <c r="G278" s="57"/>
      <c r="H278" s="18"/>
      <c r="I278" s="18"/>
      <c r="J278" s="64"/>
      <c r="K278" s="137"/>
      <c r="L278" s="6"/>
      <c r="M278" s="6"/>
      <c r="N278" s="6"/>
      <c r="O278" s="6"/>
      <c r="P278" s="6"/>
      <c r="Q278" s="6"/>
      <c r="R278" s="6"/>
      <c r="S278" s="6"/>
      <c r="T278" s="6"/>
      <c r="U278" s="6"/>
      <c r="V278" s="6"/>
      <c r="W278" s="6"/>
      <c r="X278" s="6"/>
      <c r="Y278" s="6"/>
      <c r="Z278" s="6"/>
      <c r="AA278" s="6"/>
      <c r="AB278" s="6"/>
      <c r="AC278" s="6"/>
      <c r="AD278" s="6"/>
      <c r="AE278" s="6"/>
      <c r="AF278" s="6"/>
      <c r="AG278" s="6"/>
      <c r="AH278" s="6"/>
      <c r="AI278" s="6"/>
      <c r="AJ278" s="6"/>
      <c r="AK278" s="6"/>
      <c r="AL278" s="6"/>
      <c r="AM278" s="6"/>
      <c r="AN278" s="6"/>
      <c r="AO278" s="6"/>
      <c r="AP278" s="6"/>
      <c r="AQ278" s="6"/>
      <c r="AR278" s="6"/>
      <c r="AS278" s="6"/>
      <c r="AT278" s="6"/>
    </row>
    <row r="279" spans="1:46" s="27" customFormat="1" ht="13.15">
      <c r="A279" s="94"/>
      <c r="B279" s="20" t="s">
        <v>28</v>
      </c>
      <c r="C279" s="21">
        <v>0</v>
      </c>
      <c r="D279" s="21">
        <v>16000</v>
      </c>
      <c r="E279" s="21">
        <v>0</v>
      </c>
      <c r="F279" s="53">
        <f>C279+D279</f>
        <v>16000</v>
      </c>
      <c r="G279" s="60">
        <v>0</v>
      </c>
      <c r="H279" s="22">
        <v>23278.76</v>
      </c>
      <c r="I279" s="22">
        <v>0</v>
      </c>
      <c r="J279" s="65">
        <f>G279+H279</f>
        <v>23278.76</v>
      </c>
      <c r="K279" s="138">
        <f>J279/F279</f>
        <v>1.4549224999999999</v>
      </c>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row>
    <row r="280" spans="1:46" s="27" customFormat="1" ht="13.15">
      <c r="A280" s="94"/>
      <c r="B280" s="20" t="s">
        <v>29</v>
      </c>
      <c r="C280" s="21">
        <v>0</v>
      </c>
      <c r="D280" s="21">
        <v>2500</v>
      </c>
      <c r="E280" s="21">
        <v>0</v>
      </c>
      <c r="F280" s="53">
        <f>C280+D280</f>
        <v>2500</v>
      </c>
      <c r="G280" s="60">
        <v>0</v>
      </c>
      <c r="H280" s="22">
        <v>103.12</v>
      </c>
      <c r="I280" s="22">
        <v>0</v>
      </c>
      <c r="J280" s="65">
        <f>G280+H280</f>
        <v>103.12</v>
      </c>
      <c r="K280" s="138">
        <f>J280/F280</f>
        <v>4.1248E-2</v>
      </c>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row>
    <row r="281" spans="1:46" s="27" customFormat="1" ht="13.15">
      <c r="A281" s="94"/>
      <c r="B281" s="20" t="s">
        <v>30</v>
      </c>
      <c r="C281" s="21">
        <v>0</v>
      </c>
      <c r="D281" s="21">
        <v>2500</v>
      </c>
      <c r="E281" s="21">
        <v>0</v>
      </c>
      <c r="F281" s="53">
        <f>C281+D281</f>
        <v>2500</v>
      </c>
      <c r="G281" s="60">
        <v>0</v>
      </c>
      <c r="H281" s="22">
        <v>606.25</v>
      </c>
      <c r="I281" s="22">
        <v>0</v>
      </c>
      <c r="J281" s="65">
        <f>G281+H281</f>
        <v>606.25</v>
      </c>
      <c r="K281" s="138">
        <f>J281/F281</f>
        <v>0.24249999999999999</v>
      </c>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row>
    <row r="282" spans="1:46" s="27" customFormat="1" ht="13.15">
      <c r="A282" s="94"/>
      <c r="B282" s="20" t="s">
        <v>31</v>
      </c>
      <c r="C282" s="21">
        <v>0</v>
      </c>
      <c r="D282" s="21">
        <v>2000</v>
      </c>
      <c r="E282" s="21">
        <v>0</v>
      </c>
      <c r="F282" s="53">
        <f>C282+D282</f>
        <v>2000</v>
      </c>
      <c r="G282" s="60">
        <v>0</v>
      </c>
      <c r="H282" s="22">
        <v>0</v>
      </c>
      <c r="I282" s="22">
        <v>0</v>
      </c>
      <c r="J282" s="65">
        <f>G282+H282</f>
        <v>0</v>
      </c>
      <c r="K282" s="138">
        <f>J282/F282</f>
        <v>0</v>
      </c>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row>
    <row r="283" spans="1:46" s="27" customFormat="1" ht="13.15">
      <c r="A283" s="94"/>
      <c r="B283" s="23" t="s">
        <v>5</v>
      </c>
      <c r="C283" s="24">
        <f>SUM(C279:C282)</f>
        <v>0</v>
      </c>
      <c r="D283" s="24">
        <f>SUM(D279:D282)</f>
        <v>23000</v>
      </c>
      <c r="E283" s="24">
        <v>0</v>
      </c>
      <c r="F283" s="55">
        <f>SUM(F279:F282)</f>
        <v>23000</v>
      </c>
      <c r="G283" s="62">
        <f>SUM(G279:G282)</f>
        <v>0</v>
      </c>
      <c r="H283" s="25">
        <f>SUM(H279:H282)</f>
        <v>23988.129999999997</v>
      </c>
      <c r="I283" s="25">
        <v>0</v>
      </c>
      <c r="J283" s="67">
        <f>SUM(J279:J282)</f>
        <v>23988.129999999997</v>
      </c>
      <c r="K283" s="163">
        <f>J283/F283</f>
        <v>1.0429621739130435</v>
      </c>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row>
    <row r="284" spans="1:46" s="7" customFormat="1" ht="13.15">
      <c r="A284" s="143" t="s">
        <v>74</v>
      </c>
      <c r="B284" s="144" t="s">
        <v>75</v>
      </c>
      <c r="C284" s="145"/>
      <c r="D284" s="145"/>
      <c r="E284" s="145"/>
      <c r="F284" s="146"/>
      <c r="G284" s="147"/>
      <c r="H284" s="148"/>
      <c r="I284" s="148"/>
      <c r="J284" s="149"/>
      <c r="K284" s="150"/>
      <c r="L284" s="6"/>
      <c r="M284" s="6"/>
      <c r="N284" s="6"/>
      <c r="O284" s="6"/>
      <c r="P284" s="6"/>
      <c r="Q284" s="6"/>
      <c r="R284" s="6"/>
      <c r="S284" s="6"/>
      <c r="T284" s="6"/>
      <c r="U284" s="6"/>
      <c r="V284" s="6"/>
      <c r="W284" s="6"/>
      <c r="X284" s="6"/>
      <c r="Y284" s="6"/>
      <c r="Z284" s="6"/>
      <c r="AA284" s="6"/>
      <c r="AB284" s="6"/>
      <c r="AC284" s="6"/>
      <c r="AD284" s="6"/>
      <c r="AE284" s="6"/>
      <c r="AF284" s="6"/>
      <c r="AG284" s="6"/>
      <c r="AH284" s="6"/>
      <c r="AI284" s="6"/>
      <c r="AJ284" s="6"/>
      <c r="AK284" s="6"/>
      <c r="AL284" s="6"/>
      <c r="AM284" s="6"/>
      <c r="AN284" s="6"/>
      <c r="AO284" s="6"/>
      <c r="AP284" s="6"/>
      <c r="AQ284" s="6"/>
      <c r="AR284" s="6"/>
      <c r="AS284" s="6"/>
      <c r="AT284" s="6"/>
    </row>
    <row r="285" spans="1:46" s="7" customFormat="1" ht="13.15">
      <c r="A285" s="93"/>
      <c r="B285" s="51" t="s">
        <v>128</v>
      </c>
      <c r="C285" s="2"/>
      <c r="D285" s="2"/>
      <c r="E285" s="2"/>
      <c r="F285" s="52"/>
      <c r="G285" s="57"/>
      <c r="H285" s="18"/>
      <c r="I285" s="18"/>
      <c r="J285" s="64"/>
      <c r="K285" s="137"/>
      <c r="L285" s="6"/>
      <c r="M285" s="6"/>
      <c r="N285" s="6"/>
      <c r="O285" s="6"/>
      <c r="P285" s="6"/>
      <c r="Q285" s="6"/>
      <c r="R285" s="6"/>
      <c r="S285" s="6"/>
      <c r="T285" s="6"/>
      <c r="U285" s="6"/>
      <c r="V285" s="6"/>
      <c r="W285" s="6"/>
      <c r="X285" s="6"/>
      <c r="Y285" s="6"/>
      <c r="Z285" s="6"/>
      <c r="AA285" s="6"/>
      <c r="AB285" s="6"/>
      <c r="AC285" s="6"/>
      <c r="AD285" s="6"/>
      <c r="AE285" s="6"/>
      <c r="AF285" s="6"/>
      <c r="AG285" s="6"/>
      <c r="AH285" s="6"/>
      <c r="AI285" s="6"/>
      <c r="AJ285" s="6"/>
      <c r="AK285" s="6"/>
      <c r="AL285" s="6"/>
      <c r="AM285" s="6"/>
      <c r="AN285" s="6"/>
      <c r="AO285" s="6"/>
      <c r="AP285" s="6"/>
      <c r="AQ285" s="6"/>
      <c r="AR285" s="6"/>
      <c r="AS285" s="6"/>
      <c r="AT285" s="6"/>
    </row>
    <row r="286" spans="1:46" s="7" customFormat="1" ht="25.5">
      <c r="A286" s="93"/>
      <c r="B286" s="72" t="s">
        <v>182</v>
      </c>
      <c r="C286" s="2"/>
      <c r="D286" s="2"/>
      <c r="E286" s="2"/>
      <c r="F286" s="52"/>
      <c r="G286" s="57"/>
      <c r="H286" s="18"/>
      <c r="I286" s="18"/>
      <c r="J286" s="64"/>
      <c r="K286" s="137"/>
      <c r="L286" s="6"/>
      <c r="M286" s="6"/>
      <c r="N286" s="6"/>
      <c r="O286" s="6"/>
      <c r="P286" s="6"/>
      <c r="Q286" s="6"/>
      <c r="R286" s="6"/>
      <c r="S286" s="6"/>
      <c r="T286" s="6"/>
      <c r="U286" s="6"/>
      <c r="V286" s="6"/>
      <c r="W286" s="6"/>
      <c r="X286" s="6"/>
      <c r="Y286" s="6"/>
      <c r="Z286" s="6"/>
      <c r="AA286" s="6"/>
      <c r="AB286" s="6"/>
      <c r="AC286" s="6"/>
      <c r="AD286" s="6"/>
      <c r="AE286" s="6"/>
      <c r="AF286" s="6"/>
      <c r="AG286" s="6"/>
      <c r="AH286" s="6"/>
      <c r="AI286" s="6"/>
      <c r="AJ286" s="6"/>
      <c r="AK286" s="6"/>
      <c r="AL286" s="6"/>
      <c r="AM286" s="6"/>
      <c r="AN286" s="6"/>
      <c r="AO286" s="6"/>
      <c r="AP286" s="6"/>
      <c r="AQ286" s="6"/>
      <c r="AR286" s="6"/>
      <c r="AS286" s="6"/>
      <c r="AT286" s="6"/>
    </row>
    <row r="287" spans="1:46" s="7" customFormat="1" ht="25.5">
      <c r="A287" s="93"/>
      <c r="B287" s="72" t="s">
        <v>183</v>
      </c>
      <c r="C287" s="2"/>
      <c r="D287" s="2"/>
      <c r="E287" s="2"/>
      <c r="F287" s="52"/>
      <c r="G287" s="57"/>
      <c r="H287" s="18"/>
      <c r="I287" s="18"/>
      <c r="J287" s="64"/>
      <c r="K287" s="137"/>
      <c r="L287" s="6"/>
      <c r="M287" s="6"/>
      <c r="N287" s="6"/>
      <c r="O287" s="6"/>
      <c r="P287" s="6"/>
      <c r="Q287" s="6"/>
      <c r="R287" s="6"/>
      <c r="S287" s="6"/>
      <c r="T287" s="6"/>
      <c r="U287" s="6"/>
      <c r="V287" s="6"/>
      <c r="W287" s="6"/>
      <c r="X287" s="6"/>
      <c r="Y287" s="6"/>
      <c r="Z287" s="6"/>
      <c r="AA287" s="6"/>
      <c r="AB287" s="6"/>
      <c r="AC287" s="6"/>
      <c r="AD287" s="6"/>
      <c r="AE287" s="6"/>
      <c r="AF287" s="6"/>
      <c r="AG287" s="6"/>
      <c r="AH287" s="6"/>
      <c r="AI287" s="6"/>
      <c r="AJ287" s="6"/>
      <c r="AK287" s="6"/>
      <c r="AL287" s="6"/>
      <c r="AM287" s="6"/>
      <c r="AN287" s="6"/>
      <c r="AO287" s="6"/>
      <c r="AP287" s="6"/>
      <c r="AQ287" s="6"/>
      <c r="AR287" s="6"/>
      <c r="AS287" s="6"/>
      <c r="AT287" s="6"/>
    </row>
    <row r="288" spans="1:46" s="7" customFormat="1" ht="25.5">
      <c r="A288" s="93"/>
      <c r="B288" s="72" t="s">
        <v>184</v>
      </c>
      <c r="C288" s="2"/>
      <c r="D288" s="2"/>
      <c r="E288" s="2"/>
      <c r="F288" s="52"/>
      <c r="G288" s="57"/>
      <c r="H288" s="18"/>
      <c r="I288" s="18"/>
      <c r="J288" s="64"/>
      <c r="K288" s="137"/>
      <c r="L288" s="6"/>
      <c r="M288" s="6"/>
      <c r="N288" s="6"/>
      <c r="O288" s="6"/>
      <c r="P288" s="6"/>
      <c r="Q288" s="6"/>
      <c r="R288" s="6"/>
      <c r="S288" s="6"/>
      <c r="T288" s="6"/>
      <c r="U288" s="6"/>
      <c r="V288" s="6"/>
      <c r="W288" s="6"/>
      <c r="X288" s="6"/>
      <c r="Y288" s="6"/>
      <c r="Z288" s="6"/>
      <c r="AA288" s="6"/>
      <c r="AB288" s="6"/>
      <c r="AC288" s="6"/>
      <c r="AD288" s="6"/>
      <c r="AE288" s="6"/>
      <c r="AF288" s="6"/>
      <c r="AG288" s="6"/>
      <c r="AH288" s="6"/>
      <c r="AI288" s="6"/>
      <c r="AJ288" s="6"/>
      <c r="AK288" s="6"/>
      <c r="AL288" s="6"/>
      <c r="AM288" s="6"/>
      <c r="AN288" s="6"/>
      <c r="AO288" s="6"/>
      <c r="AP288" s="6"/>
      <c r="AQ288" s="6"/>
      <c r="AR288" s="6"/>
      <c r="AS288" s="6"/>
      <c r="AT288" s="6"/>
    </row>
    <row r="289" spans="1:46" s="7" customFormat="1" ht="165.75">
      <c r="A289" s="93"/>
      <c r="B289" s="47" t="s">
        <v>144</v>
      </c>
      <c r="C289" s="2"/>
      <c r="D289" s="2"/>
      <c r="E289" s="2"/>
      <c r="F289" s="52"/>
      <c r="G289" s="57"/>
      <c r="H289" s="18"/>
      <c r="I289" s="18"/>
      <c r="J289" s="64"/>
      <c r="K289" s="137"/>
      <c r="L289" s="6"/>
      <c r="M289" s="6"/>
      <c r="N289" s="6"/>
      <c r="O289" s="6"/>
      <c r="P289" s="6"/>
      <c r="Q289" s="6"/>
      <c r="R289" s="6"/>
      <c r="S289" s="6"/>
      <c r="T289" s="6"/>
      <c r="U289" s="6"/>
      <c r="V289" s="6"/>
      <c r="W289" s="6"/>
      <c r="X289" s="6"/>
      <c r="Y289" s="6"/>
      <c r="Z289" s="6"/>
      <c r="AA289" s="6"/>
      <c r="AB289" s="6"/>
      <c r="AC289" s="6"/>
      <c r="AD289" s="6"/>
      <c r="AE289" s="6"/>
      <c r="AF289" s="6"/>
      <c r="AG289" s="6"/>
      <c r="AH289" s="6"/>
      <c r="AI289" s="6"/>
      <c r="AJ289" s="6"/>
      <c r="AK289" s="6"/>
      <c r="AL289" s="6"/>
      <c r="AM289" s="6"/>
      <c r="AN289" s="6"/>
      <c r="AO289" s="6"/>
      <c r="AP289" s="6"/>
      <c r="AQ289" s="6"/>
      <c r="AR289" s="6"/>
      <c r="AS289" s="6"/>
      <c r="AT289" s="6"/>
    </row>
    <row r="290" spans="1:46" s="7" customFormat="1" ht="38.25">
      <c r="A290" s="93"/>
      <c r="B290" s="100" t="s">
        <v>129</v>
      </c>
      <c r="C290" s="2"/>
      <c r="D290" s="2"/>
      <c r="E290" s="2"/>
      <c r="F290" s="52"/>
      <c r="G290" s="57"/>
      <c r="H290" s="18"/>
      <c r="I290" s="18"/>
      <c r="J290" s="64"/>
      <c r="K290" s="137"/>
      <c r="L290" s="6"/>
      <c r="M290" s="6"/>
      <c r="N290" s="6"/>
      <c r="O290" s="6"/>
      <c r="P290" s="6"/>
      <c r="Q290" s="6"/>
      <c r="R290" s="6"/>
      <c r="S290" s="6"/>
      <c r="T290" s="6"/>
      <c r="U290" s="6"/>
      <c r="V290" s="6"/>
      <c r="W290" s="6"/>
      <c r="X290" s="6"/>
      <c r="Y290" s="6"/>
      <c r="Z290" s="6"/>
      <c r="AA290" s="6"/>
      <c r="AB290" s="6"/>
      <c r="AC290" s="6"/>
      <c r="AD290" s="6"/>
      <c r="AE290" s="6"/>
      <c r="AF290" s="6"/>
      <c r="AG290" s="6"/>
      <c r="AH290" s="6"/>
      <c r="AI290" s="6"/>
      <c r="AJ290" s="6"/>
      <c r="AK290" s="6"/>
      <c r="AL290" s="6"/>
      <c r="AM290" s="6"/>
      <c r="AN290" s="6"/>
      <c r="AO290" s="6"/>
      <c r="AP290" s="6"/>
      <c r="AQ290" s="6"/>
      <c r="AR290" s="6"/>
      <c r="AS290" s="6"/>
      <c r="AT290" s="6"/>
    </row>
    <row r="291" spans="1:46" s="27" customFormat="1" ht="13.15">
      <c r="A291" s="94"/>
      <c r="B291" s="20" t="s">
        <v>28</v>
      </c>
      <c r="C291" s="21">
        <v>10000</v>
      </c>
      <c r="D291" s="21">
        <v>0</v>
      </c>
      <c r="E291" s="21">
        <v>0</v>
      </c>
      <c r="F291" s="53">
        <f>C291+D291</f>
        <v>10000</v>
      </c>
      <c r="G291" s="60">
        <v>18576.71</v>
      </c>
      <c r="H291" s="22">
        <v>0</v>
      </c>
      <c r="I291" s="22">
        <v>0</v>
      </c>
      <c r="J291" s="65">
        <f>G291+H291</f>
        <v>18576.71</v>
      </c>
      <c r="K291" s="138">
        <f>J291/F291</f>
        <v>1.8576709999999999</v>
      </c>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row>
    <row r="292" spans="1:46" s="27" customFormat="1" ht="13.15">
      <c r="A292" s="94"/>
      <c r="B292" s="20" t="s">
        <v>29</v>
      </c>
      <c r="C292" s="21">
        <v>1050</v>
      </c>
      <c r="D292" s="21">
        <v>0</v>
      </c>
      <c r="E292" s="21">
        <v>0</v>
      </c>
      <c r="F292" s="53">
        <f>C292+D292</f>
        <v>1050</v>
      </c>
      <c r="G292" s="60">
        <v>1909.16</v>
      </c>
      <c r="H292" s="22">
        <v>0</v>
      </c>
      <c r="I292" s="22">
        <v>0</v>
      </c>
      <c r="J292" s="65">
        <f>G292+H292</f>
        <v>1909.16</v>
      </c>
      <c r="K292" s="138">
        <f>J292/F292</f>
        <v>1.8182476190476191</v>
      </c>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row>
    <row r="293" spans="1:46" s="27" customFormat="1" ht="13.15">
      <c r="A293" s="94"/>
      <c r="B293" s="20" t="s">
        <v>30</v>
      </c>
      <c r="C293" s="21">
        <v>3050</v>
      </c>
      <c r="D293" s="21">
        <v>0</v>
      </c>
      <c r="E293" s="21">
        <v>0</v>
      </c>
      <c r="F293" s="53">
        <f>C293+D293</f>
        <v>3050</v>
      </c>
      <c r="G293" s="60">
        <v>1605.41</v>
      </c>
      <c r="H293" s="22">
        <v>0</v>
      </c>
      <c r="I293" s="22">
        <v>0</v>
      </c>
      <c r="J293" s="65">
        <f>G293+H293</f>
        <v>1605.41</v>
      </c>
      <c r="K293" s="138">
        <f>J293/F293</f>
        <v>0.52636393442622953</v>
      </c>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row>
    <row r="294" spans="1:46" s="27" customFormat="1" ht="13.15">
      <c r="A294" s="94"/>
      <c r="B294" s="20" t="s">
        <v>31</v>
      </c>
      <c r="C294" s="21">
        <v>1050</v>
      </c>
      <c r="D294" s="21">
        <v>0</v>
      </c>
      <c r="E294" s="21">
        <v>0</v>
      </c>
      <c r="F294" s="53">
        <f>C294+D294</f>
        <v>1050</v>
      </c>
      <c r="G294" s="60">
        <v>1810.39</v>
      </c>
      <c r="H294" s="22">
        <v>0</v>
      </c>
      <c r="I294" s="22">
        <v>0</v>
      </c>
      <c r="J294" s="65">
        <f>G294+H294</f>
        <v>1810.39</v>
      </c>
      <c r="K294" s="138">
        <f>J294/F294</f>
        <v>1.7241809523809524</v>
      </c>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row>
    <row r="295" spans="1:46" s="27" customFormat="1" ht="13.15">
      <c r="A295" s="94"/>
      <c r="B295" s="23" t="s">
        <v>5</v>
      </c>
      <c r="C295" s="24">
        <f>SUM(C291:C294)</f>
        <v>15150</v>
      </c>
      <c r="D295" s="24">
        <f>SUM(D291:D294)</f>
        <v>0</v>
      </c>
      <c r="E295" s="24">
        <v>0</v>
      </c>
      <c r="F295" s="55">
        <f>SUM(F291:F294)</f>
        <v>15150</v>
      </c>
      <c r="G295" s="62">
        <f>SUM(G291:G294)</f>
        <v>23901.67</v>
      </c>
      <c r="H295" s="25">
        <f>SUM(H291:H294)</f>
        <v>0</v>
      </c>
      <c r="I295" s="25">
        <v>0</v>
      </c>
      <c r="J295" s="67">
        <f>SUM(J291:J294)</f>
        <v>23901.67</v>
      </c>
      <c r="K295" s="163">
        <f>J295/F295</f>
        <v>1.5776679867986798</v>
      </c>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row>
    <row r="296" spans="1:46" s="7" customFormat="1" ht="26.25">
      <c r="A296" s="93"/>
      <c r="B296" s="68" t="s">
        <v>200</v>
      </c>
      <c r="C296" s="3"/>
      <c r="D296" s="3"/>
      <c r="E296" s="3"/>
      <c r="F296" s="54"/>
      <c r="G296" s="61"/>
      <c r="H296" s="19"/>
      <c r="I296" s="19"/>
      <c r="J296" s="66"/>
      <c r="K296" s="137"/>
      <c r="L296" s="6"/>
      <c r="M296" s="6"/>
      <c r="N296" s="6"/>
      <c r="O296" s="6"/>
      <c r="P296" s="6"/>
      <c r="Q296" s="6"/>
      <c r="R296" s="6"/>
      <c r="S296" s="6"/>
      <c r="T296" s="6"/>
      <c r="U296" s="6"/>
      <c r="V296" s="6"/>
      <c r="W296" s="6"/>
      <c r="X296" s="6"/>
      <c r="Y296" s="6"/>
      <c r="Z296" s="6"/>
      <c r="AA296" s="6"/>
      <c r="AB296" s="6"/>
      <c r="AC296" s="6"/>
      <c r="AD296" s="6"/>
      <c r="AE296" s="6"/>
      <c r="AF296" s="6"/>
      <c r="AG296" s="6"/>
      <c r="AH296" s="6"/>
      <c r="AI296" s="6"/>
      <c r="AJ296" s="6"/>
      <c r="AK296" s="6"/>
      <c r="AL296" s="6"/>
      <c r="AM296" s="6"/>
      <c r="AN296" s="6"/>
      <c r="AO296" s="6"/>
      <c r="AP296" s="6"/>
      <c r="AQ296" s="6"/>
      <c r="AR296" s="6"/>
      <c r="AS296" s="6"/>
      <c r="AT296" s="6"/>
    </row>
    <row r="297" spans="1:46" s="27" customFormat="1">
      <c r="A297" s="101"/>
      <c r="B297" s="20" t="s">
        <v>28</v>
      </c>
      <c r="C297" s="21">
        <f t="shared" ref="C297:D300" si="24">C266+C279+C291</f>
        <v>60000</v>
      </c>
      <c r="D297" s="21">
        <f t="shared" si="24"/>
        <v>16000</v>
      </c>
      <c r="E297" s="21">
        <v>0</v>
      </c>
      <c r="F297" s="53">
        <f t="shared" ref="F297:H300" si="25">F266+F279+F291</f>
        <v>76000</v>
      </c>
      <c r="G297" s="60">
        <f t="shared" si="25"/>
        <v>77814.06</v>
      </c>
      <c r="H297" s="22">
        <f t="shared" si="25"/>
        <v>23278.76</v>
      </c>
      <c r="I297" s="22">
        <v>0</v>
      </c>
      <c r="J297" s="65">
        <f>J266+J279+J291</f>
        <v>101092.82</v>
      </c>
      <c r="K297" s="138">
        <f>J297/F297</f>
        <v>1.3301686842105265</v>
      </c>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row>
    <row r="298" spans="1:46" s="27" customFormat="1">
      <c r="A298" s="101"/>
      <c r="B298" s="20" t="s">
        <v>29</v>
      </c>
      <c r="C298" s="21">
        <f t="shared" si="24"/>
        <v>8550</v>
      </c>
      <c r="D298" s="21">
        <f t="shared" si="24"/>
        <v>2500</v>
      </c>
      <c r="E298" s="21">
        <v>0</v>
      </c>
      <c r="F298" s="53">
        <f t="shared" si="25"/>
        <v>11050</v>
      </c>
      <c r="G298" s="60">
        <f t="shared" si="25"/>
        <v>7863.79</v>
      </c>
      <c r="H298" s="22">
        <f t="shared" si="25"/>
        <v>103.12</v>
      </c>
      <c r="I298" s="22">
        <v>0</v>
      </c>
      <c r="J298" s="65">
        <f>J267+J280+J292</f>
        <v>7966.91</v>
      </c>
      <c r="K298" s="138">
        <f>J298/F298</f>
        <v>0.72098733031674211</v>
      </c>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row>
    <row r="299" spans="1:46" s="27" customFormat="1">
      <c r="A299" s="101"/>
      <c r="B299" s="20" t="s">
        <v>30</v>
      </c>
      <c r="C299" s="21">
        <f t="shared" si="24"/>
        <v>10550</v>
      </c>
      <c r="D299" s="21">
        <f t="shared" si="24"/>
        <v>2500</v>
      </c>
      <c r="E299" s="21">
        <v>0</v>
      </c>
      <c r="F299" s="53">
        <f t="shared" si="25"/>
        <v>13050</v>
      </c>
      <c r="G299" s="60">
        <f t="shared" si="25"/>
        <v>7895.96</v>
      </c>
      <c r="H299" s="22">
        <f t="shared" si="25"/>
        <v>606.25</v>
      </c>
      <c r="I299" s="22">
        <v>0</v>
      </c>
      <c r="J299" s="65">
        <f>J268+J281+J293</f>
        <v>8502.2100000000009</v>
      </c>
      <c r="K299" s="138">
        <f>J299/F299</f>
        <v>0.6515103448275863</v>
      </c>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row>
    <row r="300" spans="1:46" s="27" customFormat="1">
      <c r="A300" s="101"/>
      <c r="B300" s="20" t="s">
        <v>31</v>
      </c>
      <c r="C300" s="21">
        <f t="shared" si="24"/>
        <v>7550</v>
      </c>
      <c r="D300" s="21">
        <f t="shared" si="24"/>
        <v>2000</v>
      </c>
      <c r="E300" s="21">
        <v>0</v>
      </c>
      <c r="F300" s="53">
        <f t="shared" si="25"/>
        <v>9550</v>
      </c>
      <c r="G300" s="60">
        <f t="shared" si="25"/>
        <v>7135.4500000000007</v>
      </c>
      <c r="H300" s="22">
        <f t="shared" si="25"/>
        <v>0</v>
      </c>
      <c r="I300" s="22">
        <v>0</v>
      </c>
      <c r="J300" s="65">
        <f>J269+J282+J294</f>
        <v>7135.4500000000007</v>
      </c>
      <c r="K300" s="138">
        <f>J300/F300</f>
        <v>0.74716753926701573</v>
      </c>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row>
    <row r="301" spans="1:46" s="7" customFormat="1" ht="26.25">
      <c r="A301" s="89"/>
      <c r="B301" s="76" t="s">
        <v>76</v>
      </c>
      <c r="C301" s="96">
        <f>SUM(C297:C300)</f>
        <v>86650</v>
      </c>
      <c r="D301" s="96">
        <f>SUM(D297:D300)</f>
        <v>23000</v>
      </c>
      <c r="E301" s="96">
        <v>0</v>
      </c>
      <c r="F301" s="105">
        <f>SUM(F297:F300)</f>
        <v>109650</v>
      </c>
      <c r="G301" s="108">
        <f>SUM(G297:G300)</f>
        <v>100709.26</v>
      </c>
      <c r="H301" s="97">
        <f>SUM(H297:H300)</f>
        <v>23988.129999999997</v>
      </c>
      <c r="I301" s="97">
        <v>0</v>
      </c>
      <c r="J301" s="111">
        <f>SUM(J297:J300)</f>
        <v>124697.39000000001</v>
      </c>
      <c r="K301" s="136">
        <f>J301/F301</f>
        <v>1.1372310989512084</v>
      </c>
      <c r="L301" s="6"/>
      <c r="M301" s="6"/>
      <c r="N301" s="6"/>
      <c r="O301" s="6"/>
      <c r="P301" s="6"/>
      <c r="Q301" s="6"/>
      <c r="R301" s="6"/>
      <c r="S301" s="6"/>
      <c r="T301" s="6"/>
      <c r="U301" s="6"/>
      <c r="V301" s="6"/>
      <c r="W301" s="6"/>
      <c r="X301" s="6"/>
      <c r="Y301" s="6"/>
      <c r="Z301" s="6"/>
      <c r="AA301" s="6"/>
      <c r="AB301" s="6"/>
      <c r="AC301" s="6"/>
      <c r="AD301" s="6"/>
      <c r="AE301" s="6"/>
      <c r="AF301" s="6"/>
      <c r="AG301" s="6"/>
      <c r="AH301" s="6"/>
      <c r="AI301" s="6"/>
      <c r="AJ301" s="6"/>
      <c r="AK301" s="6"/>
      <c r="AL301" s="6"/>
      <c r="AM301" s="6"/>
      <c r="AN301" s="6"/>
      <c r="AO301" s="6"/>
      <c r="AP301" s="6"/>
      <c r="AQ301" s="6"/>
      <c r="AR301" s="6"/>
      <c r="AS301" s="6"/>
      <c r="AT301" s="6"/>
    </row>
    <row r="302" spans="1:46" s="12" customFormat="1" ht="13.15">
      <c r="A302" s="89" t="s">
        <v>23</v>
      </c>
      <c r="B302" s="90" t="s">
        <v>192</v>
      </c>
      <c r="C302" s="102"/>
      <c r="D302" s="102"/>
      <c r="E302" s="102"/>
      <c r="F302" s="106"/>
      <c r="G302" s="109"/>
      <c r="H302" s="103"/>
      <c r="I302" s="103"/>
      <c r="J302" s="112"/>
      <c r="K302" s="136"/>
      <c r="L302" s="11"/>
      <c r="M302" s="11"/>
      <c r="N302" s="11"/>
      <c r="O302" s="11"/>
      <c r="P302" s="11"/>
      <c r="Q302" s="11"/>
      <c r="R302" s="11"/>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row>
    <row r="303" spans="1:46" s="27" customFormat="1">
      <c r="A303" s="101"/>
      <c r="B303" s="20" t="s">
        <v>28</v>
      </c>
      <c r="C303" s="21">
        <v>2000</v>
      </c>
      <c r="D303" s="21">
        <v>0</v>
      </c>
      <c r="E303" s="21">
        <v>0</v>
      </c>
      <c r="F303" s="53">
        <f>C303+D303</f>
        <v>2000</v>
      </c>
      <c r="G303" s="60">
        <v>4114.22</v>
      </c>
      <c r="H303" s="22">
        <v>0</v>
      </c>
      <c r="I303" s="22">
        <v>0</v>
      </c>
      <c r="J303" s="65">
        <f>G303+H303</f>
        <v>4114.22</v>
      </c>
      <c r="K303" s="138">
        <f>J303/F303</f>
        <v>2.0571100000000002</v>
      </c>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row>
    <row r="304" spans="1:46" s="27" customFormat="1">
      <c r="A304" s="101"/>
      <c r="B304" s="20" t="s">
        <v>29</v>
      </c>
      <c r="C304" s="21">
        <v>3000</v>
      </c>
      <c r="D304" s="21">
        <v>0</v>
      </c>
      <c r="E304" s="21">
        <v>0</v>
      </c>
      <c r="F304" s="53">
        <f>C304+D304</f>
        <v>3000</v>
      </c>
      <c r="G304" s="60">
        <v>0</v>
      </c>
      <c r="H304" s="22">
        <v>0</v>
      </c>
      <c r="I304" s="22">
        <v>0</v>
      </c>
      <c r="J304" s="65">
        <f>G304+H304</f>
        <v>0</v>
      </c>
      <c r="K304" s="138">
        <f>J304/F304</f>
        <v>0</v>
      </c>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row>
    <row r="305" spans="1:46" s="27" customFormat="1">
      <c r="A305" s="101"/>
      <c r="B305" s="20" t="s">
        <v>30</v>
      </c>
      <c r="C305" s="21">
        <v>500</v>
      </c>
      <c r="D305" s="21">
        <v>0</v>
      </c>
      <c r="E305" s="21">
        <v>0</v>
      </c>
      <c r="F305" s="53">
        <f>C305+D305</f>
        <v>500</v>
      </c>
      <c r="G305" s="60">
        <v>0</v>
      </c>
      <c r="H305" s="22">
        <v>0</v>
      </c>
      <c r="I305" s="22">
        <v>0</v>
      </c>
      <c r="J305" s="65">
        <f>G305+H305</f>
        <v>0</v>
      </c>
      <c r="K305" s="138">
        <f>J305/F305</f>
        <v>0</v>
      </c>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row>
    <row r="306" spans="1:46" s="27" customFormat="1">
      <c r="A306" s="101"/>
      <c r="B306" s="20" t="s">
        <v>31</v>
      </c>
      <c r="C306" s="21">
        <v>500</v>
      </c>
      <c r="D306" s="21">
        <v>0</v>
      </c>
      <c r="E306" s="21">
        <v>0</v>
      </c>
      <c r="F306" s="53">
        <f>C306+D306</f>
        <v>500</v>
      </c>
      <c r="G306" s="60">
        <v>0</v>
      </c>
      <c r="H306" s="22">
        <v>0</v>
      </c>
      <c r="I306" s="22">
        <v>0</v>
      </c>
      <c r="J306" s="65">
        <f>G306+H306</f>
        <v>0</v>
      </c>
      <c r="K306" s="138">
        <f>J306/F306</f>
        <v>0</v>
      </c>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row>
    <row r="307" spans="1:46" s="12" customFormat="1" ht="13.15">
      <c r="A307" s="89"/>
      <c r="B307" s="76" t="s">
        <v>199</v>
      </c>
      <c r="C307" s="96">
        <f>SUM(C303:C306)</f>
        <v>6000</v>
      </c>
      <c r="D307" s="96">
        <f>SUM(D303:D306)</f>
        <v>0</v>
      </c>
      <c r="E307" s="96">
        <v>0</v>
      </c>
      <c r="F307" s="105">
        <f>SUM(F303:F306)</f>
        <v>6000</v>
      </c>
      <c r="G307" s="108">
        <f>SUM(G303:G306)</f>
        <v>4114.22</v>
      </c>
      <c r="H307" s="97">
        <f>SUM(H303:H306)</f>
        <v>0</v>
      </c>
      <c r="I307" s="97">
        <v>0</v>
      </c>
      <c r="J307" s="111">
        <f>SUM(J303:J306)</f>
        <v>4114.22</v>
      </c>
      <c r="K307" s="136">
        <f>J307/F307</f>
        <v>0.68570333333333333</v>
      </c>
      <c r="L307" s="11"/>
      <c r="M307" s="11"/>
      <c r="N307" s="11"/>
      <c r="O307" s="11"/>
      <c r="P307" s="11"/>
      <c r="Q307" s="11"/>
      <c r="R307" s="11"/>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row>
    <row r="308" spans="1:46" s="9" customFormat="1" ht="65.650000000000006">
      <c r="A308" s="89" t="s">
        <v>24</v>
      </c>
      <c r="B308" s="90" t="s">
        <v>83</v>
      </c>
      <c r="C308" s="96"/>
      <c r="D308" s="96"/>
      <c r="E308" s="96"/>
      <c r="F308" s="105"/>
      <c r="G308" s="108"/>
      <c r="H308" s="97"/>
      <c r="I308" s="97"/>
      <c r="J308" s="111"/>
      <c r="K308" s="136"/>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row>
    <row r="309" spans="1:46" s="9" customFormat="1" ht="13.15">
      <c r="A309" s="93"/>
      <c r="B309" s="51" t="s">
        <v>110</v>
      </c>
      <c r="C309" s="3"/>
      <c r="D309" s="3"/>
      <c r="E309" s="3"/>
      <c r="F309" s="54"/>
      <c r="G309" s="61"/>
      <c r="H309" s="19"/>
      <c r="I309" s="19"/>
      <c r="J309" s="66"/>
      <c r="K309" s="137"/>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row>
    <row r="310" spans="1:46" s="9" customFormat="1" ht="38.25">
      <c r="A310" s="93"/>
      <c r="B310" s="72" t="s">
        <v>193</v>
      </c>
      <c r="C310" s="3"/>
      <c r="D310" s="3"/>
      <c r="E310" s="3"/>
      <c r="F310" s="54"/>
      <c r="G310" s="61"/>
      <c r="H310" s="19"/>
      <c r="I310" s="19"/>
      <c r="J310" s="66"/>
      <c r="K310" s="137"/>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row>
    <row r="311" spans="1:46" s="9" customFormat="1" ht="25.5">
      <c r="A311" s="93"/>
      <c r="B311" s="72" t="s">
        <v>194</v>
      </c>
      <c r="C311" s="3"/>
      <c r="D311" s="3"/>
      <c r="E311" s="3"/>
      <c r="F311" s="54"/>
      <c r="G311" s="61"/>
      <c r="H311" s="19"/>
      <c r="I311" s="19"/>
      <c r="J311" s="66"/>
      <c r="K311" s="137"/>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row>
    <row r="312" spans="1:46" s="9" customFormat="1" ht="64.150000000000006">
      <c r="A312" s="93"/>
      <c r="B312" s="74" t="s">
        <v>130</v>
      </c>
      <c r="C312" s="3"/>
      <c r="D312" s="3"/>
      <c r="E312" s="3"/>
      <c r="F312" s="54"/>
      <c r="G312" s="61"/>
      <c r="H312" s="19"/>
      <c r="I312" s="19"/>
      <c r="J312" s="66"/>
      <c r="K312" s="137"/>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row>
    <row r="313" spans="1:46" s="27" customFormat="1">
      <c r="A313" s="101"/>
      <c r="B313" s="20" t="s">
        <v>28</v>
      </c>
      <c r="C313" s="21">
        <v>21125.78</v>
      </c>
      <c r="D313" s="21">
        <v>0</v>
      </c>
      <c r="E313" s="21">
        <v>0</v>
      </c>
      <c r="F313" s="53">
        <f>C313+D313</f>
        <v>21125.78</v>
      </c>
      <c r="G313" s="60">
        <v>0</v>
      </c>
      <c r="H313" s="22">
        <v>36426.92</v>
      </c>
      <c r="I313" s="22">
        <v>0</v>
      </c>
      <c r="J313" s="65">
        <f>G313+H313</f>
        <v>36426.92</v>
      </c>
      <c r="K313" s="138">
        <f>J313/F313</f>
        <v>1.724287576600722</v>
      </c>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row>
    <row r="314" spans="1:46" s="27" customFormat="1">
      <c r="A314" s="101"/>
      <c r="B314" s="20" t="s">
        <v>29</v>
      </c>
      <c r="C314" s="21">
        <v>4767.38</v>
      </c>
      <c r="D314" s="21">
        <v>0</v>
      </c>
      <c r="E314" s="21">
        <v>0</v>
      </c>
      <c r="F314" s="53">
        <f>C314+D314</f>
        <v>4767.38</v>
      </c>
      <c r="G314" s="60">
        <v>0</v>
      </c>
      <c r="H314" s="22">
        <v>7565.63</v>
      </c>
      <c r="I314" s="22">
        <v>0</v>
      </c>
      <c r="J314" s="65">
        <f>G314+H314</f>
        <v>7565.63</v>
      </c>
      <c r="K314" s="138">
        <f>J314/F314</f>
        <v>1.5869576161329704</v>
      </c>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row>
    <row r="315" spans="1:46" s="27" customFormat="1">
      <c r="A315" s="101"/>
      <c r="B315" s="20" t="s">
        <v>30</v>
      </c>
      <c r="C315" s="21">
        <v>5544.34</v>
      </c>
      <c r="D315" s="21">
        <v>0</v>
      </c>
      <c r="E315" s="21">
        <v>0</v>
      </c>
      <c r="F315" s="53">
        <f>C315+D315</f>
        <v>5544.34</v>
      </c>
      <c r="G315" s="60">
        <v>0</v>
      </c>
      <c r="H315" s="22">
        <v>8342.59</v>
      </c>
      <c r="I315" s="22">
        <v>0</v>
      </c>
      <c r="J315" s="65">
        <f>G315+H315</f>
        <v>8342.59</v>
      </c>
      <c r="K315" s="138">
        <f>J315/F315</f>
        <v>1.5047038962257004</v>
      </c>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row>
    <row r="316" spans="1:46" s="27" customFormat="1">
      <c r="A316" s="101"/>
      <c r="B316" s="20" t="s">
        <v>31</v>
      </c>
      <c r="C316" s="21">
        <v>1850</v>
      </c>
      <c r="D316" s="21">
        <v>0</v>
      </c>
      <c r="E316" s="21">
        <v>0</v>
      </c>
      <c r="F316" s="53">
        <f>C316+D316</f>
        <v>1850</v>
      </c>
      <c r="G316" s="60">
        <v>0</v>
      </c>
      <c r="H316" s="22">
        <v>1850</v>
      </c>
      <c r="I316" s="22">
        <v>0</v>
      </c>
      <c r="J316" s="65">
        <f>G316+H316</f>
        <v>1850</v>
      </c>
      <c r="K316" s="138">
        <f>J316/F316</f>
        <v>1</v>
      </c>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row>
    <row r="317" spans="1:46" s="29" customFormat="1" ht="26.25">
      <c r="A317" s="89"/>
      <c r="B317" s="76" t="s">
        <v>197</v>
      </c>
      <c r="C317" s="96">
        <f>SUM(C313:C316)</f>
        <v>33287.5</v>
      </c>
      <c r="D317" s="96">
        <f>SUM(D313:D316)</f>
        <v>0</v>
      </c>
      <c r="E317" s="96">
        <v>0</v>
      </c>
      <c r="F317" s="105">
        <f>SUM(F313:F316)</f>
        <v>33287.5</v>
      </c>
      <c r="G317" s="108">
        <f>SUM(G313:G316)</f>
        <v>0</v>
      </c>
      <c r="H317" s="97">
        <f>SUM(H313:H316)</f>
        <v>54185.14</v>
      </c>
      <c r="I317" s="97">
        <v>0</v>
      </c>
      <c r="J317" s="111">
        <f>SUM(J313:J316)</f>
        <v>54185.14</v>
      </c>
      <c r="K317" s="136">
        <f>J317/F317</f>
        <v>1.6277924145700338</v>
      </c>
      <c r="L317" s="28"/>
      <c r="M317" s="28"/>
      <c r="N317" s="28"/>
      <c r="O317" s="28"/>
      <c r="P317" s="28"/>
      <c r="Q317" s="28"/>
      <c r="R317" s="28"/>
      <c r="S317" s="28"/>
      <c r="T317" s="28"/>
      <c r="U317" s="28"/>
      <c r="V317" s="28"/>
      <c r="W317" s="28"/>
      <c r="X317" s="28"/>
      <c r="Y317" s="28"/>
      <c r="Z317" s="28"/>
      <c r="AA317" s="28"/>
      <c r="AB317" s="28"/>
      <c r="AC317" s="28"/>
      <c r="AD317" s="28"/>
      <c r="AE317" s="28"/>
      <c r="AF317" s="28"/>
      <c r="AG317" s="28"/>
      <c r="AH317" s="28"/>
      <c r="AI317" s="28"/>
      <c r="AJ317" s="28"/>
      <c r="AK317" s="28"/>
      <c r="AL317" s="28"/>
      <c r="AM317" s="28"/>
      <c r="AN317" s="28"/>
      <c r="AO317" s="28"/>
      <c r="AP317" s="28"/>
      <c r="AQ317" s="28"/>
      <c r="AR317" s="28"/>
      <c r="AS317" s="28"/>
      <c r="AT317" s="28"/>
    </row>
    <row r="318" spans="1:46" s="9" customFormat="1" ht="52.5">
      <c r="A318" s="89" t="s">
        <v>25</v>
      </c>
      <c r="B318" s="76" t="s">
        <v>77</v>
      </c>
      <c r="C318" s="96"/>
      <c r="D318" s="96"/>
      <c r="E318" s="96"/>
      <c r="F318" s="105"/>
      <c r="G318" s="108"/>
      <c r="H318" s="97"/>
      <c r="I318" s="97"/>
      <c r="J318" s="111"/>
      <c r="K318" s="136"/>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row>
    <row r="319" spans="1:46" s="9" customFormat="1" ht="13.15">
      <c r="A319" s="93"/>
      <c r="B319" s="51" t="s">
        <v>128</v>
      </c>
      <c r="C319" s="3"/>
      <c r="D319" s="3"/>
      <c r="E319" s="3"/>
      <c r="F319" s="54"/>
      <c r="G319" s="61"/>
      <c r="H319" s="19"/>
      <c r="I319" s="19"/>
      <c r="J319" s="66"/>
      <c r="K319" s="137"/>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row>
    <row r="320" spans="1:46" s="9" customFormat="1" ht="13.15">
      <c r="A320" s="93"/>
      <c r="B320" s="51" t="s">
        <v>195</v>
      </c>
      <c r="C320" s="3"/>
      <c r="D320" s="3"/>
      <c r="E320" s="3"/>
      <c r="F320" s="54"/>
      <c r="G320" s="61"/>
      <c r="H320" s="19"/>
      <c r="I320" s="19"/>
      <c r="J320" s="66"/>
      <c r="K320" s="137"/>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row>
    <row r="321" spans="1:46" s="9" customFormat="1" ht="13.15">
      <c r="A321" s="93"/>
      <c r="B321" s="51" t="s">
        <v>196</v>
      </c>
      <c r="C321" s="3"/>
      <c r="D321" s="3"/>
      <c r="E321" s="3"/>
      <c r="F321" s="54"/>
      <c r="G321" s="61"/>
      <c r="H321" s="19"/>
      <c r="I321" s="19"/>
      <c r="J321" s="66"/>
      <c r="K321" s="137"/>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row>
    <row r="322" spans="1:46" s="9" customFormat="1" ht="76.5">
      <c r="A322" s="93"/>
      <c r="B322" s="47" t="s">
        <v>131</v>
      </c>
      <c r="C322" s="3"/>
      <c r="D322" s="3"/>
      <c r="E322" s="3"/>
      <c r="F322" s="54"/>
      <c r="G322" s="61"/>
      <c r="H322" s="19"/>
      <c r="I322" s="19"/>
      <c r="J322" s="66"/>
      <c r="K322" s="137"/>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row>
    <row r="323" spans="1:46" s="9" customFormat="1" ht="13.15">
      <c r="A323" s="93"/>
      <c r="B323" s="1"/>
      <c r="C323" s="3"/>
      <c r="D323" s="3"/>
      <c r="E323" s="3"/>
      <c r="F323" s="54"/>
      <c r="G323" s="61"/>
      <c r="H323" s="19"/>
      <c r="I323" s="19"/>
      <c r="J323" s="66"/>
      <c r="K323" s="137"/>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row>
    <row r="324" spans="1:46" s="27" customFormat="1">
      <c r="A324" s="101"/>
      <c r="B324" s="20" t="s">
        <v>28</v>
      </c>
      <c r="C324" s="21">
        <v>0</v>
      </c>
      <c r="D324" s="21">
        <v>0</v>
      </c>
      <c r="E324" s="21">
        <v>0</v>
      </c>
      <c r="F324" s="53">
        <f>C324+D324</f>
        <v>0</v>
      </c>
      <c r="G324" s="60">
        <v>0</v>
      </c>
      <c r="H324" s="22">
        <v>0</v>
      </c>
      <c r="I324" s="22">
        <v>0</v>
      </c>
      <c r="J324" s="65">
        <f>G324+H324</f>
        <v>0</v>
      </c>
      <c r="K324" s="138">
        <v>0</v>
      </c>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row>
    <row r="325" spans="1:46" s="27" customFormat="1">
      <c r="A325" s="101"/>
      <c r="B325" s="20" t="s">
        <v>29</v>
      </c>
      <c r="C325" s="21">
        <v>0</v>
      </c>
      <c r="D325" s="21">
        <v>0</v>
      </c>
      <c r="E325" s="21">
        <v>0</v>
      </c>
      <c r="F325" s="53">
        <f>C325+D325</f>
        <v>0</v>
      </c>
      <c r="G325" s="60">
        <v>0</v>
      </c>
      <c r="H325" s="22">
        <v>0</v>
      </c>
      <c r="I325" s="22">
        <v>0</v>
      </c>
      <c r="J325" s="65">
        <f>G325+H325</f>
        <v>0</v>
      </c>
      <c r="K325" s="138">
        <v>0</v>
      </c>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row>
    <row r="326" spans="1:46" s="27" customFormat="1">
      <c r="A326" s="101"/>
      <c r="B326" s="20" t="s">
        <v>30</v>
      </c>
      <c r="C326" s="21">
        <v>0</v>
      </c>
      <c r="D326" s="21">
        <v>0</v>
      </c>
      <c r="E326" s="21">
        <v>0</v>
      </c>
      <c r="F326" s="53">
        <f>C326+D326</f>
        <v>0</v>
      </c>
      <c r="G326" s="60">
        <v>0</v>
      </c>
      <c r="H326" s="22">
        <v>0</v>
      </c>
      <c r="I326" s="22">
        <v>0</v>
      </c>
      <c r="J326" s="65">
        <f>G326+H326</f>
        <v>0</v>
      </c>
      <c r="K326" s="138">
        <v>0</v>
      </c>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row>
    <row r="327" spans="1:46" s="27" customFormat="1">
      <c r="A327" s="101"/>
      <c r="B327" s="20" t="s">
        <v>31</v>
      </c>
      <c r="C327" s="21">
        <v>0</v>
      </c>
      <c r="D327" s="21">
        <v>0</v>
      </c>
      <c r="E327" s="21">
        <v>0</v>
      </c>
      <c r="F327" s="53">
        <f>C327+D327</f>
        <v>0</v>
      </c>
      <c r="G327" s="60">
        <v>0</v>
      </c>
      <c r="H327" s="22">
        <v>0</v>
      </c>
      <c r="I327" s="22">
        <v>0</v>
      </c>
      <c r="J327" s="65">
        <f>G327+H327</f>
        <v>0</v>
      </c>
      <c r="K327" s="138">
        <v>0</v>
      </c>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row>
    <row r="328" spans="1:46" s="27" customFormat="1">
      <c r="A328" s="101"/>
      <c r="B328" s="20" t="s">
        <v>78</v>
      </c>
      <c r="C328" s="21">
        <v>5500</v>
      </c>
      <c r="D328" s="21">
        <v>0</v>
      </c>
      <c r="E328" s="21">
        <v>0</v>
      </c>
      <c r="F328" s="53">
        <f>C328+D328</f>
        <v>5500</v>
      </c>
      <c r="G328" s="60">
        <v>0</v>
      </c>
      <c r="H328" s="22">
        <v>0</v>
      </c>
      <c r="I328" s="22">
        <v>0</v>
      </c>
      <c r="J328" s="65">
        <f>G328+H328</f>
        <v>0</v>
      </c>
      <c r="K328" s="138">
        <f>J328/F328</f>
        <v>0</v>
      </c>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row>
    <row r="329" spans="1:46" s="9" customFormat="1" ht="26.25">
      <c r="A329" s="89"/>
      <c r="B329" s="76" t="s">
        <v>198</v>
      </c>
      <c r="C329" s="96">
        <f>SUM(C324:C328)</f>
        <v>5500</v>
      </c>
      <c r="D329" s="96">
        <f>SUM(D324:D328)</f>
        <v>0</v>
      </c>
      <c r="E329" s="96">
        <v>0</v>
      </c>
      <c r="F329" s="105">
        <f>SUM(F324:F328)</f>
        <v>5500</v>
      </c>
      <c r="G329" s="108">
        <f>SUM(G324:G328)</f>
        <v>0</v>
      </c>
      <c r="H329" s="97">
        <f>SUM(H324:H328)</f>
        <v>0</v>
      </c>
      <c r="I329" s="97">
        <v>0</v>
      </c>
      <c r="J329" s="111">
        <f>SUM(J324:J328)</f>
        <v>0</v>
      </c>
      <c r="K329" s="136">
        <f>J329/F329</f>
        <v>0</v>
      </c>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row>
    <row r="330" spans="1:46" s="5" customFormat="1">
      <c r="C330" s="10"/>
      <c r="D330" s="10"/>
      <c r="E330" s="10"/>
      <c r="F330" s="10"/>
      <c r="G330" s="16"/>
      <c r="H330" s="16"/>
      <c r="I330" s="16"/>
      <c r="J330" s="16"/>
      <c r="K330" s="140"/>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row>
    <row r="331" spans="1:46">
      <c r="K331" s="141"/>
      <c r="L331" s="32" t="s">
        <v>89</v>
      </c>
      <c r="M331" s="32"/>
      <c r="N331" s="32"/>
      <c r="O331" s="48"/>
    </row>
    <row r="332" spans="1:46">
      <c r="K332" s="141" t="s">
        <v>90</v>
      </c>
      <c r="L332" s="32" t="s">
        <v>91</v>
      </c>
      <c r="M332" s="32" t="s">
        <v>93</v>
      </c>
      <c r="N332" s="32" t="s">
        <v>92</v>
      </c>
      <c r="O332" s="32" t="s">
        <v>101</v>
      </c>
      <c r="P332" s="35" t="s">
        <v>103</v>
      </c>
      <c r="Q332" s="34" t="s">
        <v>102</v>
      </c>
    </row>
    <row r="333" spans="1:46">
      <c r="K333" s="141">
        <v>6532</v>
      </c>
      <c r="L333" s="32" t="s">
        <v>94</v>
      </c>
      <c r="M333" s="32">
        <v>430000</v>
      </c>
      <c r="N333" s="32">
        <v>286213.24</v>
      </c>
      <c r="O333" s="32">
        <v>286213.24</v>
      </c>
      <c r="P333" s="36">
        <f>N333/M333</f>
        <v>0.66561218604651162</v>
      </c>
    </row>
    <row r="334" spans="1:46">
      <c r="B334" s="39"/>
      <c r="C334" s="40" t="s">
        <v>133</v>
      </c>
      <c r="D334" s="41" t="s">
        <v>88</v>
      </c>
      <c r="K334" s="141">
        <v>6421</v>
      </c>
      <c r="L334" s="33" t="s">
        <v>96</v>
      </c>
      <c r="M334" s="32">
        <v>220000</v>
      </c>
      <c r="N334" s="32">
        <v>46532.15</v>
      </c>
      <c r="O334" s="32">
        <v>46532.15</v>
      </c>
      <c r="P334" s="36">
        <f t="shared" ref="P334:P340" si="26">N334/M334</f>
        <v>0.21150977272727273</v>
      </c>
    </row>
    <row r="335" spans="1:46" ht="25.5">
      <c r="B335" s="39" t="s">
        <v>134</v>
      </c>
      <c r="C335" s="40"/>
      <c r="D335" s="40"/>
      <c r="F335" s="15">
        <f>F19+F26+F33+F40+F56+F63+F70+F84+F98+F108+F118+F126+F147+F154+F168+F175+F183+F195+F201+F212+F227+F238+F249+F266+F279+F291+F303+F313+F324</f>
        <v>753975</v>
      </c>
      <c r="H335" s="164">
        <f t="shared" ref="H335:H340" si="27">J335/F335</f>
        <v>1.041804913956033</v>
      </c>
      <c r="J335" s="15">
        <f>J19+J26+J33+J40+J56+J63+J70+J84+J98+J108+J118+J126+J147+J154+J168+J175+J183+J195+J201+J212+J227+J238+J249+J266+J279+J291+J303+J313+J324</f>
        <v>785494.86</v>
      </c>
      <c r="K335" s="141">
        <v>6423</v>
      </c>
      <c r="L335" s="33" t="s">
        <v>97</v>
      </c>
      <c r="M335" s="32">
        <v>15000</v>
      </c>
      <c r="N335" s="32">
        <v>9081</v>
      </c>
      <c r="O335" s="32">
        <v>9081</v>
      </c>
      <c r="P335" s="36">
        <f t="shared" si="26"/>
        <v>0.60540000000000005</v>
      </c>
    </row>
    <row r="336" spans="1:46" ht="25.5">
      <c r="B336" s="4" t="s">
        <v>135</v>
      </c>
      <c r="C336" s="40"/>
      <c r="D336" s="40"/>
      <c r="F336" s="15">
        <f>F20+F27+F34+F41+F57+F64+F71+F85+F99+F109+F119+F127+F148+F155+F169+F176+F184+F196+F202+F213+F228+F239+F250+F267+F280+F292+F304+F314+F325</f>
        <v>145175</v>
      </c>
      <c r="H336" s="164">
        <f t="shared" si="27"/>
        <v>0.84689609092474594</v>
      </c>
      <c r="J336" s="15">
        <f>J20+J27+J34+J41+J57+J64+J71+J85+J99+J109+J119+J127+J148+J155+J169+J176+J184+J196+J202+J213+J228+J239+J250+J267+J280+J292+J304+J314+J325</f>
        <v>122948.14</v>
      </c>
      <c r="K336" s="141">
        <v>6422</v>
      </c>
      <c r="L336" s="33" t="s">
        <v>95</v>
      </c>
      <c r="M336" s="32">
        <v>400000</v>
      </c>
      <c r="N336" s="32">
        <v>356721.27</v>
      </c>
      <c r="O336" s="32">
        <v>356721.27</v>
      </c>
      <c r="P336" s="36">
        <f t="shared" si="26"/>
        <v>0.89180317500000006</v>
      </c>
    </row>
    <row r="337" spans="2:18" ht="25.5">
      <c r="B337" s="4" t="s">
        <v>136</v>
      </c>
      <c r="C337" s="40"/>
      <c r="D337" s="40"/>
      <c r="F337" s="15">
        <f>F21+F28+F35+F42+F58+F65+F72+F86+F100+F110+F120+F128+F149+F156+F170+F177+F185+F197+F203+F214+F229+F240+F251+F268+F281+F293+F305+F315+F326</f>
        <v>152920</v>
      </c>
      <c r="H337" s="164">
        <f t="shared" si="27"/>
        <v>0.90336993199058346</v>
      </c>
      <c r="J337" s="15">
        <f>J21+J28+J35+J42+J58+J65+J72+J86+J100+J110+J120+J128+J149+J156+J170+J177+J185+J197+J203+J214+J229+J240+J251+J268+J281+J293+J305+J315+J326</f>
        <v>138143.33000000002</v>
      </c>
      <c r="K337" s="141">
        <v>6423</v>
      </c>
      <c r="L337" s="33" t="s">
        <v>97</v>
      </c>
      <c r="M337" s="32">
        <v>60000</v>
      </c>
      <c r="N337" s="32">
        <v>48736.07</v>
      </c>
      <c r="O337" s="32">
        <v>48736.07</v>
      </c>
      <c r="P337" s="36">
        <f t="shared" si="26"/>
        <v>0.8122678333333333</v>
      </c>
    </row>
    <row r="338" spans="2:18" ht="38.25">
      <c r="B338" s="4" t="s">
        <v>137</v>
      </c>
      <c r="C338" s="40"/>
      <c r="D338" s="40"/>
      <c r="F338" s="15">
        <f>F22+F29+F36+F43+F59+F66+F73+F111+F121+F129+F150+F157+F171+F178+F186+F198+F204+F215+F230+F241+F252+F269+F282+F294+F306+F316+F327</f>
        <v>65000</v>
      </c>
      <c r="H338" s="164">
        <f t="shared" si="27"/>
        <v>0.81229553846153846</v>
      </c>
      <c r="J338" s="15">
        <f>J22+J29+J36+J43+J59+J66+J73+J111+J121+J129+J150+J157+J171+J178+J186+J198+J204+J215+J230+J241+J252+J269+J282+J294+J306+J316+J327</f>
        <v>52799.21</v>
      </c>
      <c r="K338" s="141">
        <v>7211</v>
      </c>
      <c r="L338" s="33" t="s">
        <v>98</v>
      </c>
      <c r="M338" s="32">
        <v>251000</v>
      </c>
      <c r="N338" s="32">
        <v>250206.12</v>
      </c>
      <c r="O338" s="32">
        <v>250206.12</v>
      </c>
      <c r="P338" s="36">
        <f t="shared" si="26"/>
        <v>0.99683713147410358</v>
      </c>
    </row>
    <row r="339" spans="2:18" ht="25.5">
      <c r="B339" s="7" t="s">
        <v>138</v>
      </c>
      <c r="C339" s="40"/>
      <c r="D339" s="40"/>
      <c r="F339" s="15">
        <f>F44+F87+F328</f>
        <v>5500</v>
      </c>
      <c r="H339" s="164">
        <f t="shared" si="27"/>
        <v>0</v>
      </c>
      <c r="J339" s="15">
        <f>J44+J87+J328</f>
        <v>0</v>
      </c>
      <c r="K339" s="141">
        <v>6514</v>
      </c>
      <c r="L339" s="33" t="s">
        <v>99</v>
      </c>
      <c r="M339" s="32">
        <v>150000</v>
      </c>
      <c r="N339" s="32">
        <v>145083.70000000001</v>
      </c>
      <c r="O339" s="32">
        <v>101895.69</v>
      </c>
      <c r="P339" s="36">
        <f t="shared" si="26"/>
        <v>0.96722466666666673</v>
      </c>
      <c r="R339" s="30" t="s">
        <v>100</v>
      </c>
    </row>
    <row r="340" spans="2:18" ht="13.15">
      <c r="B340" s="42"/>
      <c r="C340" s="43"/>
      <c r="D340" s="40"/>
      <c r="F340" s="10">
        <f>SUM(F335:F339)</f>
        <v>1122570</v>
      </c>
      <c r="H340" s="164">
        <f t="shared" si="27"/>
        <v>0.97934698058918379</v>
      </c>
      <c r="J340" s="15">
        <f>SUM(J335:J339)</f>
        <v>1099385.54</v>
      </c>
      <c r="K340" s="141" t="s">
        <v>5</v>
      </c>
      <c r="L340" s="32"/>
      <c r="M340" s="32">
        <f>SUM(M333:M339)</f>
        <v>1526000</v>
      </c>
      <c r="N340" s="32">
        <f>SUM(N333:N339)</f>
        <v>1142573.55</v>
      </c>
      <c r="O340" s="32">
        <f>SUM(O333:O339)</f>
        <v>1099385.54</v>
      </c>
      <c r="P340" s="36">
        <f t="shared" si="26"/>
        <v>0.74873758191349937</v>
      </c>
    </row>
    <row r="341" spans="2:18">
      <c r="L341" s="31"/>
      <c r="M341" s="31"/>
      <c r="N341" s="31"/>
      <c r="O341" s="49">
        <f>J14</f>
        <v>1099385.54</v>
      </c>
      <c r="P341" s="49"/>
      <c r="Q341" s="49">
        <f>O340-J14</f>
        <v>0</v>
      </c>
    </row>
    <row r="342" spans="2:18">
      <c r="L342" s="31"/>
      <c r="M342" s="31"/>
      <c r="N342" s="31"/>
      <c r="O342" s="49">
        <f>O341-O340</f>
        <v>0</v>
      </c>
    </row>
    <row r="343" spans="2:18">
      <c r="L343" s="31"/>
      <c r="M343" s="31"/>
      <c r="N343" s="31"/>
    </row>
    <row r="344" spans="2:18">
      <c r="L344" s="31"/>
      <c r="M344" s="31"/>
      <c r="N344" s="31"/>
    </row>
    <row r="345" spans="2:18">
      <c r="L345" s="31"/>
      <c r="M345" s="31"/>
      <c r="N345" s="31"/>
    </row>
    <row r="346" spans="2:18">
      <c r="L346" s="31"/>
      <c r="M346" s="31"/>
      <c r="N346" s="31"/>
    </row>
    <row r="347" spans="2:18">
      <c r="L347" s="31"/>
      <c r="M347" s="31"/>
      <c r="N347" s="31"/>
    </row>
    <row r="348" spans="2:18">
      <c r="L348" s="31"/>
      <c r="M348" s="31"/>
      <c r="N348" s="31"/>
    </row>
    <row r="349" spans="2:18">
      <c r="L349" s="31"/>
      <c r="M349" s="31"/>
      <c r="N349" s="31"/>
    </row>
    <row r="350" spans="2:18">
      <c r="L350" s="31"/>
      <c r="M350" s="31"/>
      <c r="N350" s="31"/>
    </row>
    <row r="351" spans="2:18">
      <c r="L351" s="31"/>
      <c r="M351" s="31"/>
      <c r="N351" s="31"/>
    </row>
    <row r="352" spans="2:18">
      <c r="L352" s="31"/>
      <c r="M352" s="31"/>
      <c r="N352" s="31"/>
    </row>
    <row r="353" spans="12:14">
      <c r="L353" s="31"/>
      <c r="M353" s="31"/>
      <c r="N353" s="31"/>
    </row>
  </sheetData>
  <mergeCells count="4">
    <mergeCell ref="C3:F3"/>
    <mergeCell ref="G3:J3"/>
    <mergeCell ref="A3:B3"/>
    <mergeCell ref="A1:K1"/>
  </mergeCells>
  <phoneticPr fontId="2" type="noConversion"/>
  <pageMargins left="0.98425196850393704" right="0.98425196850393704" top="0.98425196850393704" bottom="0.98425196850393704" header="0.51181102362204722" footer="0.51181102362204722"/>
  <pageSetup paperSize="9" scale="83" orientation="landscape" copies="3" r:id="rId1"/>
  <headerFooter alignWithMargins="0">
    <oddHeader>&amp;CIzvršenje Programa održavanja komunalne infrastrukture na području Grada Supetra za 2025. godinu - radni materijal za 08. sjednicu GV GS sazvanu za 08.06.2026.</oddHeader>
    <oddFooter>&amp;C&amp;P/&amp;N</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2"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2.75"/>
  <sheetData/>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List1</vt:lpstr>
      <vt:lpstr>List2</vt:lpstr>
      <vt:lpstr>List3</vt:lpstr>
      <vt:lpstr>List1!Print_Area</vt:lpstr>
      <vt:lpstr>List1!Print_Titles</vt:lpstr>
    </vt:vector>
  </TitlesOfParts>
  <Company>gradsupetar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ivica</dc:creator>
  <cp:lastModifiedBy>X</cp:lastModifiedBy>
  <cp:lastPrinted>2026-05-31T21:01:20Z</cp:lastPrinted>
  <dcterms:created xsi:type="dcterms:W3CDTF">2009-12-22T13:40:44Z</dcterms:created>
  <dcterms:modified xsi:type="dcterms:W3CDTF">2026-05-31T21:02:08Z</dcterms:modified>
</cp:coreProperties>
</file>